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readinessStandards/attachments/"/>
    </mc:Choice>
  </mc:AlternateContent>
  <xr:revisionPtr revIDLastSave="0" documentId="14_{CE1F156B-9411-46C7-9C7E-BFA84BD8393E}" xr6:coauthVersionLast="47" xr6:coauthVersionMax="47" xr10:uidLastSave="{00000000-0000-0000-0000-000000000000}"/>
  <bookViews>
    <workbookView xWindow="-120" yWindow="-120" windowWidth="29040" windowHeight="15840" tabRatio="918" xr2:uid="{00000000-000D-0000-FFFF-FFFF00000000}"/>
  </bookViews>
  <sheets>
    <sheet name="Inventory" sheetId="32" r:id="rId1"/>
    <sheet name="Log" sheetId="33" r:id="rId2"/>
    <sheet name="C-40A TMS 2 Plane Standard" sheetId="48" r:id="rId3"/>
    <sheet name="C-40A TMS 3 Plane Standard  (U)" sheetId="35" r:id="rId4"/>
    <sheet name="C-130T TMS 3 Plane Standard (U)" sheetId="39" r:id="rId5"/>
    <sheet name="C-130T TMS 4 Plane Standard (U)" sheetId="36" r:id="rId6"/>
    <sheet name="C-130T TMS 5 Plane Standard (U)" sheetId="40" r:id="rId7"/>
    <sheet name="C-130T TMS 6 Plane Standard (U)" sheetId="50" r:id="rId8"/>
    <sheet name="C-130T TMS 8 Plane Standard (U)" sheetId="51" r:id="rId9"/>
    <sheet name="C-40 Mission Systems" sheetId="44" r:id="rId10"/>
    <sheet name="K_C-130T Mission Systems" sheetId="43" r:id="rId11"/>
    <sheet name="C-40A Matrix" sheetId="46" r:id="rId12"/>
    <sheet name="KC-130T Matrix" sheetId="47" r:id="rId13"/>
    <sheet name="Definitions" sheetId="4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PAA6">'[1]VS32 Jun05 NAVRIIP'!$A$13:$AB$42</definedName>
    <definedName name="_______PAA8">'[2]VS22 OCT04 NAVRIIP Worksheet'!$B$13:$AB$42</definedName>
    <definedName name="______PAA6">'[1]VS32 Jun05 NAVRIIP'!$A$13:$AB$42</definedName>
    <definedName name="______PAA8">'[2]VS22 OCT04 NAVRIIP Worksheet'!$B$13:$AB$42</definedName>
    <definedName name="____PAA6">'[1]VS32 Jun05 NAVRIIP'!$A$13:$AB$42</definedName>
    <definedName name="____PAA8">'[2]VS22 OCT04 NAVRIIP Worksheet'!$B$13:$AB$42</definedName>
    <definedName name="___PAA6">'[3]VS32 Jun05 NAVRIIP'!$A$13:$AB$42</definedName>
    <definedName name="___PAA8">'[4]VS22 OCT04 NAVRIIP Worksheet'!$B$13:$AB$42</definedName>
    <definedName name="__PAA6">'[5]VS32 Jun05 NAVRIIP'!$A$13:$AB$42</definedName>
    <definedName name="__PAA8">'[6]VS22 OCT04 NAVRIIP Worksheet'!$B$13:$AB$42</definedName>
    <definedName name="_PAA6">'[1]VS32 Jun05 NAVRIIP'!$A$13:$AB$42</definedName>
    <definedName name="_PAA8">'[2]VS22 OCT04 NAVRIIP Worksheet'!$B$13:$AB$42</definedName>
    <definedName name="Chart1">#REF!</definedName>
    <definedName name="Chart2">#REF!</definedName>
    <definedName name="Chart3">#REF!</definedName>
    <definedName name="Chart4">#REF!</definedName>
    <definedName name="Chart5">#REF!</definedName>
    <definedName name="chart6">#REF!</definedName>
    <definedName name="chart7">#REF!</definedName>
    <definedName name="chart8">#REF!</definedName>
    <definedName name="chart9">#REF!</definedName>
    <definedName name="Head12">#REF!</definedName>
    <definedName name="Head15">#REF!</definedName>
    <definedName name="Head18">#REF!</definedName>
    <definedName name="Head24">#REF!</definedName>
    <definedName name="hgf">'[7]VS22 OCT04 NAVRIIP Worksheet'!$B$13:$AB$42</definedName>
    <definedName name="Line1a12">#REF!</definedName>
    <definedName name="Line1a15">#REF!</definedName>
    <definedName name="Line1a18">#REF!</definedName>
    <definedName name="Line1a24">#REF!</definedName>
    <definedName name="Line1b12">#REF!</definedName>
    <definedName name="Line1b15">#REF!</definedName>
    <definedName name="Line1b18">#REF!</definedName>
    <definedName name="Line1b24">#REF!</definedName>
    <definedName name="Line1c12">#REF!</definedName>
    <definedName name="Line1c15">#REF!</definedName>
    <definedName name="Line1c18">#REF!</definedName>
    <definedName name="Line1c24">#REF!</definedName>
    <definedName name="Line1d12">#REF!</definedName>
    <definedName name="Line1d15">#REF!</definedName>
    <definedName name="Line1d18">#REF!</definedName>
    <definedName name="Line1d24">#REF!</definedName>
    <definedName name="Line2a12">#REF!</definedName>
    <definedName name="Line2a15">#REF!</definedName>
    <definedName name="Line2a18">#REF!</definedName>
    <definedName name="Line2a24">#REF!</definedName>
    <definedName name="Line2b12">#REF!</definedName>
    <definedName name="Line2b15">#REF!</definedName>
    <definedName name="Line2b18">#REF!</definedName>
    <definedName name="Line2b24">#REF!</definedName>
    <definedName name="Line2c12">#REF!</definedName>
    <definedName name="Line2c15">#REF!</definedName>
    <definedName name="Line2c18">#REF!</definedName>
    <definedName name="Line2c24">#REF!</definedName>
    <definedName name="Line2d12">#REF!</definedName>
    <definedName name="Line2d15">#REF!</definedName>
    <definedName name="Line2d18">#REF!</definedName>
    <definedName name="Line2d24">#REF!</definedName>
    <definedName name="Line3a12">#REF!</definedName>
    <definedName name="Line3a15">#REF!</definedName>
    <definedName name="Line3a18">#REF!</definedName>
    <definedName name="Line3a24">#REF!</definedName>
    <definedName name="Line3b12">#REF!</definedName>
    <definedName name="Line3b15">#REF!</definedName>
    <definedName name="Line3b18">#REF!</definedName>
    <definedName name="Line3b24">#REF!</definedName>
    <definedName name="Line3c12">#REF!</definedName>
    <definedName name="Line3c15">#REF!</definedName>
    <definedName name="Line3c18">#REF!</definedName>
    <definedName name="Line3c24">#REF!</definedName>
    <definedName name="Line3d12">#REF!</definedName>
    <definedName name="Line3d15">#REF!</definedName>
    <definedName name="Line3d18">#REF!</definedName>
    <definedName name="Line3d24">#REF!</definedName>
    <definedName name="Line4a12">#REF!</definedName>
    <definedName name="Line4a15">#REF!</definedName>
    <definedName name="Line4a18">#REF!</definedName>
    <definedName name="Line4a24">#REF!</definedName>
    <definedName name="Line4b12">#REF!</definedName>
    <definedName name="Line4b15">#REF!</definedName>
    <definedName name="Line4b18">#REF!</definedName>
    <definedName name="Line4b24">#REF!</definedName>
    <definedName name="Line4c12">#REF!</definedName>
    <definedName name="Line4c15">#REF!</definedName>
    <definedName name="Line4c18">#REF!</definedName>
    <definedName name="Line4c24">#REF!</definedName>
    <definedName name="Line4d12">#REF!</definedName>
    <definedName name="Line4d15">#REF!</definedName>
    <definedName name="Line4d18">#REF!</definedName>
    <definedName name="Line4d24">#REF!</definedName>
    <definedName name="Line5a12">#REF!</definedName>
    <definedName name="Line5a15">#REF!</definedName>
    <definedName name="Line5a18">#REF!</definedName>
    <definedName name="Line5a24">#REF!</definedName>
    <definedName name="Line5b12">#REF!</definedName>
    <definedName name="Line5b15">#REF!</definedName>
    <definedName name="Line5b18">#REF!</definedName>
    <definedName name="Line5b24">#REF!</definedName>
    <definedName name="Line5c12">#REF!</definedName>
    <definedName name="Line5c15">#REF!</definedName>
    <definedName name="Line5c18">#REF!</definedName>
    <definedName name="Line5c24">#REF!</definedName>
    <definedName name="Line5d12">#REF!</definedName>
    <definedName name="Line5d15">#REF!</definedName>
    <definedName name="Line5d18">#REF!</definedName>
    <definedName name="Line5d24">#REF!</definedName>
    <definedName name="Line6a12">#REF!</definedName>
    <definedName name="Line6a15">#REF!</definedName>
    <definedName name="Line6a18">#REF!</definedName>
    <definedName name="Line6a24">#REF!</definedName>
    <definedName name="Line6b12">#REF!</definedName>
    <definedName name="Line6b15">#REF!</definedName>
    <definedName name="Line6b18">#REF!</definedName>
    <definedName name="Line6b24">#REF!</definedName>
    <definedName name="Line6c12">#REF!</definedName>
    <definedName name="Line6c15">#REF!</definedName>
    <definedName name="Line6c18">#REF!</definedName>
    <definedName name="Line6c24">#REF!</definedName>
    <definedName name="Line6d12">#REF!</definedName>
    <definedName name="Line6d15">#REF!</definedName>
    <definedName name="Line6d18">#REF!</definedName>
    <definedName name="Line6d24">#REF!</definedName>
    <definedName name="Line7a12">#REF!</definedName>
    <definedName name="Line7a15">#REF!</definedName>
    <definedName name="Line7a18">#REF!</definedName>
    <definedName name="Line7a24">#REF!</definedName>
    <definedName name="Line7b12">#REF!</definedName>
    <definedName name="Line7b15">#REF!</definedName>
    <definedName name="Line7b18">#REF!</definedName>
    <definedName name="Line7b24">#REF!</definedName>
    <definedName name="Line7c12">#REF!</definedName>
    <definedName name="Line7c15">#REF!</definedName>
    <definedName name="Line7c18">#REF!</definedName>
    <definedName name="Line7c24">#REF!</definedName>
    <definedName name="Line7d12">#REF!</definedName>
    <definedName name="Line7d15">#REF!</definedName>
    <definedName name="Line7d18">#REF!</definedName>
    <definedName name="Line7d24">#REF!</definedName>
    <definedName name="Line8a12">#REF!</definedName>
    <definedName name="Line8a15">#REF!</definedName>
    <definedName name="Line8a18">#REF!</definedName>
    <definedName name="Line8a24">#REF!</definedName>
    <definedName name="Line8b12">#REF!</definedName>
    <definedName name="Line8b15">#REF!</definedName>
    <definedName name="Line8b18">#REF!</definedName>
    <definedName name="Line8b24">#REF!</definedName>
    <definedName name="Line8c12">#REF!</definedName>
    <definedName name="Line8c15">#REF!</definedName>
    <definedName name="Line8c18">#REF!</definedName>
    <definedName name="Line8c24">#REF!</definedName>
    <definedName name="Line8d12">#REF!</definedName>
    <definedName name="Line8d15">#REF!</definedName>
    <definedName name="Line8d18">#REF!</definedName>
    <definedName name="Line8d24">#REF!</definedName>
    <definedName name="Line9a12">#REF!</definedName>
    <definedName name="Line9a15">#REF!</definedName>
    <definedName name="Line9a18">#REF!</definedName>
    <definedName name="Line9a24">#REF!</definedName>
    <definedName name="Line9b12">#REF!</definedName>
    <definedName name="Line9b15">#REF!</definedName>
    <definedName name="Line9b18">#REF!</definedName>
    <definedName name="Line9b24">#REF!</definedName>
    <definedName name="Line9c12">#REF!</definedName>
    <definedName name="Line9c15">#REF!</definedName>
    <definedName name="Line9c18">#REF!</definedName>
    <definedName name="Line9c24">#REF!</definedName>
    <definedName name="Line9d12">#REF!</definedName>
    <definedName name="Line9d15">#REF!</definedName>
    <definedName name="Line9d18">#REF!</definedName>
    <definedName name="Line9d24">#REF!</definedName>
    <definedName name="NDEPUTIL">'[8]HSC EXP 2 AC CSG ESG W FRS STND'!#REF!</definedName>
    <definedName name="New">'[9]HSC EXP 2 AC CSG ESG W FRS STND'!#REF!</definedName>
    <definedName name="NewRange">#REF!</definedName>
    <definedName name="t">'[10]VS32 Jun05 NAVRIIP'!$A$13:$AB$42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2" l="1"/>
  <c r="E14" i="32"/>
  <c r="E15" i="32"/>
  <c r="E16" i="32"/>
  <c r="D8" i="32"/>
  <c r="E8" i="32" s="1"/>
  <c r="C8" i="32"/>
  <c r="D7" i="32"/>
  <c r="E7" i="32" s="1"/>
  <c r="C7" i="32"/>
  <c r="A8" i="32"/>
  <c r="A7" i="32"/>
  <c r="A126" i="51"/>
  <c r="A125" i="51"/>
  <c r="A124" i="51"/>
  <c r="A123" i="51"/>
  <c r="B108" i="51"/>
  <c r="B106" i="51"/>
  <c r="B107" i="51" s="1"/>
  <c r="B70" i="51" s="1"/>
  <c r="B102" i="51"/>
  <c r="B104" i="51" s="1"/>
  <c r="B67" i="51" s="1"/>
  <c r="B98" i="51"/>
  <c r="B61" i="51" s="1"/>
  <c r="B93" i="51"/>
  <c r="B56" i="51" s="1"/>
  <c r="B85" i="51"/>
  <c r="B84" i="51"/>
  <c r="B82" i="51"/>
  <c r="B81" i="51"/>
  <c r="A71" i="51"/>
  <c r="A70" i="51"/>
  <c r="A69" i="51"/>
  <c r="B68" i="51"/>
  <c r="A68" i="51"/>
  <c r="A67" i="51"/>
  <c r="B66" i="51"/>
  <c r="A66" i="51"/>
  <c r="A65" i="51"/>
  <c r="B64" i="51"/>
  <c r="A64" i="51"/>
  <c r="A63" i="51"/>
  <c r="B62" i="51"/>
  <c r="A62" i="51"/>
  <c r="A61" i="51"/>
  <c r="B60" i="51"/>
  <c r="A60" i="51"/>
  <c r="A59" i="51"/>
  <c r="B58" i="51"/>
  <c r="A58" i="51"/>
  <c r="B57" i="51"/>
  <c r="A57" i="51"/>
  <c r="A56" i="51"/>
  <c r="B55" i="51"/>
  <c r="A55" i="51"/>
  <c r="B43" i="51"/>
  <c r="B42" i="51"/>
  <c r="B47" i="51" s="1"/>
  <c r="B38" i="51"/>
  <c r="B34" i="51"/>
  <c r="B31" i="51"/>
  <c r="B26" i="51"/>
  <c r="T16" i="51"/>
  <c r="S16" i="51"/>
  <c r="R16" i="51"/>
  <c r="Q16" i="51"/>
  <c r="P16" i="51"/>
  <c r="O16" i="51"/>
  <c r="N16" i="51"/>
  <c r="M16" i="51"/>
  <c r="L16" i="51"/>
  <c r="K16" i="51"/>
  <c r="J16" i="51"/>
  <c r="I16" i="51"/>
  <c r="H16" i="51"/>
  <c r="G16" i="51"/>
  <c r="F16" i="51"/>
  <c r="E16" i="51"/>
  <c r="D16" i="51"/>
  <c r="C16" i="51"/>
  <c r="B7" i="51"/>
  <c r="B10" i="51" s="1"/>
  <c r="B32" i="51" s="1"/>
  <c r="B3" i="51"/>
  <c r="A126" i="50"/>
  <c r="A125" i="50"/>
  <c r="A124" i="50"/>
  <c r="A123" i="50"/>
  <c r="B108" i="50"/>
  <c r="B106" i="50"/>
  <c r="B107" i="50" s="1"/>
  <c r="B70" i="50" s="1"/>
  <c r="B102" i="50"/>
  <c r="B104" i="50" s="1"/>
  <c r="B67" i="50" s="1"/>
  <c r="B98" i="50"/>
  <c r="B61" i="50" s="1"/>
  <c r="B93" i="50"/>
  <c r="B56" i="50" s="1"/>
  <c r="B85" i="50"/>
  <c r="B84" i="50"/>
  <c r="B82" i="50"/>
  <c r="B81" i="50"/>
  <c r="A71" i="50"/>
  <c r="A70" i="50"/>
  <c r="A69" i="50"/>
  <c r="B68" i="50"/>
  <c r="A68" i="50"/>
  <c r="A67" i="50"/>
  <c r="B66" i="50"/>
  <c r="A66" i="50"/>
  <c r="B65" i="50"/>
  <c r="A65" i="50"/>
  <c r="B64" i="50"/>
  <c r="A64" i="50"/>
  <c r="A63" i="50"/>
  <c r="B62" i="50"/>
  <c r="A62" i="50"/>
  <c r="A61" i="50"/>
  <c r="B60" i="50"/>
  <c r="A60" i="50"/>
  <c r="A59" i="50"/>
  <c r="B58" i="50"/>
  <c r="A58" i="50"/>
  <c r="B57" i="50"/>
  <c r="A57" i="50"/>
  <c r="A56" i="50"/>
  <c r="B55" i="50"/>
  <c r="A55" i="50"/>
  <c r="B43" i="50"/>
  <c r="B42" i="50"/>
  <c r="B45" i="50" s="1"/>
  <c r="B38" i="50"/>
  <c r="B34" i="50"/>
  <c r="B31" i="50"/>
  <c r="B26" i="50"/>
  <c r="T16" i="50"/>
  <c r="S16" i="50"/>
  <c r="R16" i="50"/>
  <c r="Q16" i="50"/>
  <c r="P16" i="50"/>
  <c r="O16" i="50"/>
  <c r="N16" i="50"/>
  <c r="M16" i="50"/>
  <c r="L16" i="50"/>
  <c r="K16" i="50"/>
  <c r="J16" i="50"/>
  <c r="I16" i="50"/>
  <c r="H16" i="50"/>
  <c r="G16" i="50"/>
  <c r="F16" i="50"/>
  <c r="E16" i="50"/>
  <c r="D16" i="50"/>
  <c r="C16" i="50"/>
  <c r="B7" i="50"/>
  <c r="B8" i="50" s="1"/>
  <c r="B29" i="50" s="1"/>
  <c r="B30" i="50" s="1"/>
  <c r="B3" i="50"/>
  <c r="A11" i="32"/>
  <c r="C6" i="32"/>
  <c r="C5" i="32"/>
  <c r="C4" i="32"/>
  <c r="C3" i="32"/>
  <c r="C2" i="32"/>
  <c r="B8" i="51" l="1"/>
  <c r="B29" i="51" s="1"/>
  <c r="B30" i="51" s="1"/>
  <c r="B65" i="51"/>
  <c r="B96" i="51"/>
  <c r="B100" i="51"/>
  <c r="B63" i="51" s="1"/>
  <c r="B45" i="51"/>
  <c r="B69" i="51"/>
  <c r="B52" i="50"/>
  <c r="B51" i="50"/>
  <c r="B48" i="50"/>
  <c r="B100" i="50"/>
  <c r="B63" i="50" s="1"/>
  <c r="B47" i="50"/>
  <c r="B10" i="50"/>
  <c r="B32" i="50" s="1"/>
  <c r="B33" i="50" s="1"/>
  <c r="B35" i="50" s="1"/>
  <c r="B69" i="50"/>
  <c r="B96" i="50"/>
  <c r="A12" i="32"/>
  <c r="A71" i="40"/>
  <c r="A71" i="36"/>
  <c r="A71" i="39"/>
  <c r="D2" i="32"/>
  <c r="E2" i="32" s="1"/>
  <c r="A2" i="32"/>
  <c r="A127" i="48"/>
  <c r="A126" i="48"/>
  <c r="A125" i="48"/>
  <c r="A124" i="48"/>
  <c r="A123" i="48"/>
  <c r="B111" i="48"/>
  <c r="B73" i="48" s="1"/>
  <c r="B87" i="48"/>
  <c r="B86" i="48"/>
  <c r="B84" i="48"/>
  <c r="B83" i="48"/>
  <c r="A73" i="48"/>
  <c r="B72" i="48"/>
  <c r="A72" i="48"/>
  <c r="B71" i="48"/>
  <c r="A71" i="48"/>
  <c r="B70" i="48"/>
  <c r="A70" i="48"/>
  <c r="B69" i="48"/>
  <c r="A69" i="48"/>
  <c r="B68" i="48"/>
  <c r="A68" i="48"/>
  <c r="B67" i="48"/>
  <c r="A67" i="48"/>
  <c r="B66" i="48"/>
  <c r="A66" i="48"/>
  <c r="B65" i="48"/>
  <c r="A65" i="48"/>
  <c r="B64" i="48"/>
  <c r="A64" i="48"/>
  <c r="B63" i="48"/>
  <c r="A63" i="48"/>
  <c r="B62" i="48"/>
  <c r="A62" i="48"/>
  <c r="B61" i="48"/>
  <c r="A61" i="48"/>
  <c r="B60" i="48"/>
  <c r="A60" i="48"/>
  <c r="B59" i="48"/>
  <c r="A59" i="48"/>
  <c r="B58" i="48"/>
  <c r="A58" i="48"/>
  <c r="B57" i="48"/>
  <c r="A57" i="48"/>
  <c r="B56" i="48"/>
  <c r="A56" i="48"/>
  <c r="B43" i="48"/>
  <c r="B42" i="48"/>
  <c r="B45" i="48" s="1"/>
  <c r="B38" i="48"/>
  <c r="B34" i="48"/>
  <c r="B31" i="48"/>
  <c r="B26" i="48"/>
  <c r="T16" i="48"/>
  <c r="S16" i="48"/>
  <c r="R16" i="48"/>
  <c r="Q16" i="48"/>
  <c r="P16" i="48"/>
  <c r="O16" i="48"/>
  <c r="N16" i="48"/>
  <c r="M16" i="48"/>
  <c r="L16" i="48"/>
  <c r="K16" i="48"/>
  <c r="J16" i="48"/>
  <c r="I16" i="48"/>
  <c r="H16" i="48"/>
  <c r="G16" i="48"/>
  <c r="F16" i="48"/>
  <c r="E16" i="48"/>
  <c r="D16" i="48"/>
  <c r="C16" i="48"/>
  <c r="B10" i="48"/>
  <c r="B32" i="48" s="1"/>
  <c r="B8" i="48"/>
  <c r="B29" i="48"/>
  <c r="B30" i="48" s="1"/>
  <c r="A61" i="35"/>
  <c r="B61" i="35"/>
  <c r="D12" i="32"/>
  <c r="E12" i="32" s="1"/>
  <c r="D11" i="32"/>
  <c r="E11" i="32" s="1"/>
  <c r="D10" i="32"/>
  <c r="E10" i="32" s="1"/>
  <c r="D9" i="32"/>
  <c r="E9" i="32" s="1"/>
  <c r="A9" i="32"/>
  <c r="A10" i="32"/>
  <c r="A126" i="40"/>
  <c r="A125" i="40"/>
  <c r="A124" i="40"/>
  <c r="A123" i="40"/>
  <c r="A126" i="36"/>
  <c r="A125" i="36"/>
  <c r="A124" i="36"/>
  <c r="A123" i="36"/>
  <c r="A125" i="39"/>
  <c r="A126" i="39"/>
  <c r="A124" i="39"/>
  <c r="A123" i="39"/>
  <c r="A125" i="35"/>
  <c r="A126" i="35"/>
  <c r="A127" i="35"/>
  <c r="A124" i="35"/>
  <c r="A123" i="35"/>
  <c r="B10" i="39"/>
  <c r="A66" i="35"/>
  <c r="B66" i="35"/>
  <c r="A67" i="35"/>
  <c r="B67" i="35"/>
  <c r="A68" i="35"/>
  <c r="A69" i="35"/>
  <c r="B69" i="35"/>
  <c r="A70" i="35"/>
  <c r="B70" i="35"/>
  <c r="A71" i="35"/>
  <c r="B71" i="35"/>
  <c r="A72" i="35"/>
  <c r="B72" i="35"/>
  <c r="A73" i="35"/>
  <c r="B10" i="35"/>
  <c r="D6" i="32"/>
  <c r="E6" i="32" s="1"/>
  <c r="A6" i="32"/>
  <c r="B108" i="40"/>
  <c r="B106" i="40"/>
  <c r="B107" i="40" s="1"/>
  <c r="B70" i="40" s="1"/>
  <c r="B102" i="40"/>
  <c r="B104" i="40" s="1"/>
  <c r="B67" i="40" s="1"/>
  <c r="B98" i="40"/>
  <c r="B100" i="40" s="1"/>
  <c r="B63" i="40" s="1"/>
  <c r="B93" i="40"/>
  <c r="B56" i="40" s="1"/>
  <c r="B85" i="40"/>
  <c r="B84" i="40"/>
  <c r="B82" i="40"/>
  <c r="B81" i="40"/>
  <c r="A70" i="40"/>
  <c r="A69" i="40"/>
  <c r="B68" i="40"/>
  <c r="A68" i="40"/>
  <c r="A67" i="40"/>
  <c r="B66" i="40"/>
  <c r="A66" i="40"/>
  <c r="A65" i="40"/>
  <c r="B64" i="40"/>
  <c r="A64" i="40"/>
  <c r="A63" i="40"/>
  <c r="B62" i="40"/>
  <c r="A62" i="40"/>
  <c r="A61" i="40"/>
  <c r="B60" i="40"/>
  <c r="A60" i="40"/>
  <c r="A59" i="40"/>
  <c r="B58" i="40"/>
  <c r="A58" i="40"/>
  <c r="B57" i="40"/>
  <c r="A57" i="40"/>
  <c r="A56" i="40"/>
  <c r="B55" i="40"/>
  <c r="A55" i="40"/>
  <c r="B43" i="40"/>
  <c r="B42" i="40"/>
  <c r="B47" i="40" s="1"/>
  <c r="B38" i="40"/>
  <c r="B34" i="40"/>
  <c r="B31" i="40"/>
  <c r="B26" i="40"/>
  <c r="T16" i="40"/>
  <c r="S16" i="40"/>
  <c r="R16" i="40"/>
  <c r="Q16" i="40"/>
  <c r="P16" i="40"/>
  <c r="O16" i="40"/>
  <c r="N16" i="40"/>
  <c r="M16" i="40"/>
  <c r="L16" i="40"/>
  <c r="K16" i="40"/>
  <c r="J16" i="40"/>
  <c r="I16" i="40"/>
  <c r="H16" i="40"/>
  <c r="G16" i="40"/>
  <c r="F16" i="40"/>
  <c r="E16" i="40"/>
  <c r="D16" i="40"/>
  <c r="C16" i="40"/>
  <c r="B7" i="40"/>
  <c r="B8" i="40" s="1"/>
  <c r="B29" i="40" s="1"/>
  <c r="B30" i="40" s="1"/>
  <c r="B3" i="40"/>
  <c r="B10" i="40"/>
  <c r="B32" i="40"/>
  <c r="B33" i="40" s="1"/>
  <c r="B35" i="40" s="1"/>
  <c r="B45" i="40"/>
  <c r="B52" i="40" s="1"/>
  <c r="B51" i="40"/>
  <c r="B61" i="40"/>
  <c r="B65" i="40"/>
  <c r="B69" i="40"/>
  <c r="A58" i="35"/>
  <c r="A56" i="36"/>
  <c r="A57" i="36"/>
  <c r="B57" i="36"/>
  <c r="A58" i="36"/>
  <c r="B58" i="36"/>
  <c r="A59" i="36"/>
  <c r="A60" i="36"/>
  <c r="B60" i="36"/>
  <c r="A61" i="36"/>
  <c r="A62" i="36"/>
  <c r="B62" i="36"/>
  <c r="A63" i="36"/>
  <c r="A64" i="36"/>
  <c r="B64" i="36"/>
  <c r="A65" i="36"/>
  <c r="A66" i="36"/>
  <c r="B66" i="36"/>
  <c r="A67" i="36"/>
  <c r="A68" i="36"/>
  <c r="B68" i="36"/>
  <c r="A69" i="36"/>
  <c r="A70" i="36"/>
  <c r="B55" i="36"/>
  <c r="A55" i="36"/>
  <c r="B48" i="40"/>
  <c r="B40" i="40" s="1"/>
  <c r="A56" i="39"/>
  <c r="A57" i="39"/>
  <c r="B57" i="39"/>
  <c r="A58" i="39"/>
  <c r="B58" i="39"/>
  <c r="A59" i="39"/>
  <c r="A60" i="39"/>
  <c r="B60" i="39"/>
  <c r="A61" i="39"/>
  <c r="A62" i="39"/>
  <c r="B62" i="39"/>
  <c r="A63" i="39"/>
  <c r="A64" i="39"/>
  <c r="B64" i="39"/>
  <c r="A65" i="39"/>
  <c r="A66" i="39"/>
  <c r="B66" i="39"/>
  <c r="A67" i="39"/>
  <c r="A68" i="39"/>
  <c r="B68" i="39"/>
  <c r="A69" i="39"/>
  <c r="A70" i="39"/>
  <c r="A55" i="39"/>
  <c r="B55" i="39"/>
  <c r="E22" i="32"/>
  <c r="E17" i="32"/>
  <c r="E20" i="32"/>
  <c r="E19" i="32"/>
  <c r="D3" i="32"/>
  <c r="E3" i="32" s="1"/>
  <c r="D5" i="32"/>
  <c r="E5" i="32" s="1"/>
  <c r="D4" i="32"/>
  <c r="E4" i="32" s="1"/>
  <c r="A3" i="32"/>
  <c r="B56" i="35"/>
  <c r="B58" i="35"/>
  <c r="B59" i="35"/>
  <c r="B62" i="35"/>
  <c r="B64" i="35"/>
  <c r="A57" i="35"/>
  <c r="A59" i="35"/>
  <c r="A60" i="35"/>
  <c r="A62" i="35"/>
  <c r="A63" i="35"/>
  <c r="A64" i="35"/>
  <c r="A65" i="35"/>
  <c r="A56" i="35"/>
  <c r="A5" i="32"/>
  <c r="A4" i="32"/>
  <c r="B106" i="39"/>
  <c r="B107" i="39" s="1"/>
  <c r="B70" i="39" s="1"/>
  <c r="B102" i="39"/>
  <c r="B104" i="39" s="1"/>
  <c r="B67" i="39" s="1"/>
  <c r="B98" i="39"/>
  <c r="B61" i="39" s="1"/>
  <c r="B93" i="39"/>
  <c r="B96" i="39" s="1"/>
  <c r="B108" i="39"/>
  <c r="B85" i="39"/>
  <c r="B84" i="39"/>
  <c r="B82" i="39"/>
  <c r="B81" i="39"/>
  <c r="B43" i="39"/>
  <c r="B42" i="39"/>
  <c r="B38" i="39"/>
  <c r="B34" i="39"/>
  <c r="B31" i="39"/>
  <c r="B26" i="39"/>
  <c r="T16" i="39"/>
  <c r="S16" i="39"/>
  <c r="R16" i="39"/>
  <c r="Q16" i="39"/>
  <c r="P16" i="39"/>
  <c r="O16" i="39"/>
  <c r="N16" i="39"/>
  <c r="M16" i="39"/>
  <c r="L16" i="39"/>
  <c r="K16" i="39"/>
  <c r="J16" i="39"/>
  <c r="I16" i="39"/>
  <c r="H16" i="39"/>
  <c r="G16" i="39"/>
  <c r="F16" i="39"/>
  <c r="E16" i="39"/>
  <c r="D16" i="39"/>
  <c r="C16" i="39"/>
  <c r="B8" i="39"/>
  <c r="B29" i="39" s="1"/>
  <c r="B106" i="36"/>
  <c r="B102" i="36"/>
  <c r="B65" i="36"/>
  <c r="B98" i="36"/>
  <c r="B61" i="36" s="1"/>
  <c r="B93" i="36"/>
  <c r="B56" i="36" s="1"/>
  <c r="B108" i="36"/>
  <c r="B85" i="36"/>
  <c r="B84" i="36"/>
  <c r="B82" i="36"/>
  <c r="B81" i="36"/>
  <c r="B43" i="36"/>
  <c r="B42" i="36"/>
  <c r="B38" i="36"/>
  <c r="B34" i="36"/>
  <c r="B31" i="36"/>
  <c r="B26" i="36"/>
  <c r="T16" i="36"/>
  <c r="S16" i="36"/>
  <c r="R16" i="36"/>
  <c r="Q16" i="36"/>
  <c r="P16" i="36"/>
  <c r="O16" i="36"/>
  <c r="N16" i="36"/>
  <c r="M16" i="36"/>
  <c r="L16" i="36"/>
  <c r="K16" i="36"/>
  <c r="J16" i="36"/>
  <c r="I16" i="36"/>
  <c r="H16" i="36"/>
  <c r="G16" i="36"/>
  <c r="F16" i="36"/>
  <c r="E16" i="36"/>
  <c r="D16" i="36"/>
  <c r="C16" i="36"/>
  <c r="B7" i="36"/>
  <c r="B8" i="36" s="1"/>
  <c r="B29" i="36" s="1"/>
  <c r="B30" i="36" s="1"/>
  <c r="B3" i="36"/>
  <c r="B87" i="35"/>
  <c r="B86" i="35"/>
  <c r="B84" i="35"/>
  <c r="B83" i="35"/>
  <c r="B68" i="35"/>
  <c r="B43" i="35"/>
  <c r="B42" i="35"/>
  <c r="B38" i="35"/>
  <c r="B34" i="35"/>
  <c r="B31" i="35"/>
  <c r="B26" i="35"/>
  <c r="T16" i="35"/>
  <c r="S16" i="35"/>
  <c r="R16" i="35"/>
  <c r="Q16" i="35"/>
  <c r="P16" i="35"/>
  <c r="O16" i="35"/>
  <c r="N16" i="35"/>
  <c r="M16" i="35"/>
  <c r="L16" i="35"/>
  <c r="K16" i="35"/>
  <c r="J16" i="35"/>
  <c r="I16" i="35"/>
  <c r="H16" i="35"/>
  <c r="G16" i="35"/>
  <c r="F16" i="35"/>
  <c r="E16" i="35"/>
  <c r="D16" i="35"/>
  <c r="C16" i="35"/>
  <c r="B8" i="35"/>
  <c r="B29" i="35" s="1"/>
  <c r="B30" i="35" s="1"/>
  <c r="B104" i="36"/>
  <c r="B67" i="36"/>
  <c r="B45" i="35"/>
  <c r="B52" i="35" s="1"/>
  <c r="B107" i="36"/>
  <c r="B70" i="36" s="1"/>
  <c r="B69" i="36"/>
  <c r="B65" i="35"/>
  <c r="B63" i="35"/>
  <c r="B57" i="35"/>
  <c r="B45" i="36"/>
  <c r="B51" i="36" s="1"/>
  <c r="B47" i="36"/>
  <c r="B47" i="35"/>
  <c r="B111" i="35"/>
  <c r="B73" i="35"/>
  <c r="B60" i="35"/>
  <c r="B32" i="35"/>
  <c r="B32" i="39"/>
  <c r="E21" i="32"/>
  <c r="B69" i="39" l="1"/>
  <c r="B10" i="36"/>
  <c r="B33" i="51"/>
  <c r="B35" i="51" s="1"/>
  <c r="B45" i="39"/>
  <c r="B53" i="40"/>
  <c r="B96" i="40"/>
  <c r="B52" i="36"/>
  <c r="B100" i="36"/>
  <c r="B63" i="36" s="1"/>
  <c r="B96" i="36"/>
  <c r="B48" i="36"/>
  <c r="B33" i="39"/>
  <c r="B35" i="39" s="1"/>
  <c r="B30" i="39"/>
  <c r="B56" i="39"/>
  <c r="B59" i="39"/>
  <c r="B51" i="39"/>
  <c r="B52" i="39"/>
  <c r="B48" i="39"/>
  <c r="B65" i="39"/>
  <c r="B47" i="39"/>
  <c r="B100" i="39"/>
  <c r="B63" i="39" s="1"/>
  <c r="B33" i="48"/>
  <c r="B35" i="48" s="1"/>
  <c r="B51" i="48"/>
  <c r="B53" i="48"/>
  <c r="B48" i="48"/>
  <c r="B52" i="48"/>
  <c r="B47" i="48"/>
  <c r="B33" i="35"/>
  <c r="B35" i="35" s="1"/>
  <c r="B53" i="35"/>
  <c r="B51" i="35"/>
  <c r="B48" i="35"/>
  <c r="B52" i="51"/>
  <c r="B51" i="51"/>
  <c r="B48" i="51"/>
  <c r="B109" i="51"/>
  <c r="B71" i="51" s="1"/>
  <c r="B59" i="51"/>
  <c r="B109" i="50"/>
  <c r="B71" i="50" s="1"/>
  <c r="B59" i="50"/>
  <c r="B40" i="50"/>
  <c r="B53" i="50"/>
  <c r="C10" i="36" l="1"/>
  <c r="B32" i="36"/>
  <c r="B33" i="36" s="1"/>
  <c r="B35" i="36" s="1"/>
  <c r="B59" i="40"/>
  <c r="B109" i="40"/>
  <c r="B71" i="40" s="1"/>
  <c r="B40" i="36"/>
  <c r="B53" i="36"/>
  <c r="B109" i="36"/>
  <c r="B71" i="36" s="1"/>
  <c r="B59" i="36"/>
  <c r="B109" i="39"/>
  <c r="B71" i="39" s="1"/>
  <c r="B40" i="39"/>
  <c r="B53" i="39"/>
  <c r="B40" i="48"/>
  <c r="B54" i="48"/>
  <c r="B54" i="35"/>
  <c r="B40" i="35"/>
  <c r="B53" i="51"/>
  <c r="B40"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michael.fleetwood</author>
    <author>MICHAEL FLEETWOOD</author>
    <author>Home</author>
    <author>Fleetwood, Michael T CTR  COMNAVAIRLANT, NC007</author>
  </authors>
  <commentList>
    <comment ref="A38" authorId="0" shapeId="0" xr:uid="{00000000-0006-0000-02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200-000002000000}">
      <text>
        <r>
          <rPr>
            <b/>
            <sz val="8"/>
            <color indexed="81"/>
            <rFont val="Tahoma"/>
            <family val="2"/>
          </rPr>
          <t>michael.fleetwood:</t>
        </r>
        <r>
          <rPr>
            <sz val="8"/>
            <color indexed="81"/>
            <rFont val="Tahoma"/>
            <family val="2"/>
          </rPr>
          <t xml:space="preserve">
RFT/RBA * 30 days (month avg)</t>
        </r>
      </text>
    </comment>
    <comment ref="A50" authorId="1" shapeId="0" xr:uid="{00000000-0006-0000-0200-000003000000}">
      <text>
        <r>
          <rPr>
            <b/>
            <sz val="9"/>
            <color indexed="81"/>
            <rFont val="Tahoma"/>
            <family val="2"/>
          </rPr>
          <t>MICHAEL FLEETWOOD:</t>
        </r>
        <r>
          <rPr>
            <sz val="9"/>
            <color indexed="81"/>
            <rFont val="Tahoma"/>
            <family val="2"/>
          </rPr>
          <t xml:space="preserve">
Headers from the MESM</t>
        </r>
      </text>
    </comment>
    <comment ref="A83" authorId="2" shapeId="0" xr:uid="{00000000-0006-0000-0200-000004000000}">
      <text>
        <r>
          <rPr>
            <sz val="8"/>
            <color indexed="81"/>
            <rFont val="Tahoma"/>
            <family val="2"/>
          </rPr>
          <t>2 Standard Deviation based on performance Standard</t>
        </r>
      </text>
    </comment>
    <comment ref="A84" authorId="2" shapeId="0" xr:uid="{00000000-0006-0000-0200-000005000000}">
      <text>
        <r>
          <rPr>
            <sz val="8"/>
            <color indexed="81"/>
            <rFont val="Tahoma"/>
            <family val="2"/>
          </rPr>
          <t>1 Standard Deviation based on performance Standard</t>
        </r>
      </text>
    </comment>
    <comment ref="A93" authorId="3" shapeId="0" xr:uid="{00000000-0006-0000-0200-000006000000}">
      <text>
        <r>
          <rPr>
            <b/>
            <sz val="9"/>
            <color indexed="81"/>
            <rFont val="Tahoma"/>
            <family val="2"/>
          </rPr>
          <t>Fleetwood, Michael T CTR  COMNAVAIRLANT, NC007:</t>
        </r>
        <r>
          <rPr>
            <sz val="9"/>
            <color indexed="81"/>
            <rFont val="Tahoma"/>
            <family val="2"/>
          </rPr>
          <t xml:space="preserve">
VR (C-40A) 3-PLANE
08 Sep 2016</t>
        </r>
      </text>
    </comment>
    <comment ref="A128" authorId="3" shapeId="0" xr:uid="{00000000-0006-0000-0200-000007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michael.fleetwood</author>
    <author>MICHAEL FLEETWOOD</author>
    <author>Home</author>
    <author>Fleetwood, Michael T CTR  COMNAVAIRLANT, NC007</author>
  </authors>
  <commentList>
    <comment ref="A38" authorId="0" shapeId="0" xr:uid="{00000000-0006-0000-03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300-000002000000}">
      <text>
        <r>
          <rPr>
            <b/>
            <sz val="8"/>
            <color indexed="81"/>
            <rFont val="Tahoma"/>
            <family val="2"/>
          </rPr>
          <t>michael.fleetwood:</t>
        </r>
        <r>
          <rPr>
            <sz val="8"/>
            <color indexed="81"/>
            <rFont val="Tahoma"/>
            <family val="2"/>
          </rPr>
          <t xml:space="preserve">
RFT/RBA * 30 days (month avg)</t>
        </r>
      </text>
    </comment>
    <comment ref="A50" authorId="1" shapeId="0" xr:uid="{00000000-0006-0000-0300-000003000000}">
      <text>
        <r>
          <rPr>
            <b/>
            <sz val="9"/>
            <color indexed="81"/>
            <rFont val="Tahoma"/>
            <family val="2"/>
          </rPr>
          <t>MICHAEL FLEETWOOD:</t>
        </r>
        <r>
          <rPr>
            <sz val="9"/>
            <color indexed="81"/>
            <rFont val="Tahoma"/>
            <family val="2"/>
          </rPr>
          <t xml:space="preserve">
Headers from the MESM</t>
        </r>
      </text>
    </comment>
    <comment ref="A83" authorId="2" shapeId="0" xr:uid="{00000000-0006-0000-0300-000004000000}">
      <text>
        <r>
          <rPr>
            <sz val="8"/>
            <color indexed="81"/>
            <rFont val="Tahoma"/>
            <family val="2"/>
          </rPr>
          <t>2 Standard Deviation based on performance Standard</t>
        </r>
      </text>
    </comment>
    <comment ref="A84" authorId="2" shapeId="0" xr:uid="{00000000-0006-0000-0300-000005000000}">
      <text>
        <r>
          <rPr>
            <sz val="8"/>
            <color indexed="81"/>
            <rFont val="Tahoma"/>
            <family val="2"/>
          </rPr>
          <t>1 Standard Deviation based on performance Standard</t>
        </r>
      </text>
    </comment>
    <comment ref="A93" authorId="3" shapeId="0" xr:uid="{00000000-0006-0000-0300-000006000000}">
      <text>
        <r>
          <rPr>
            <b/>
            <sz val="9"/>
            <color indexed="81"/>
            <rFont val="Tahoma"/>
            <family val="2"/>
          </rPr>
          <t>Fleetwood, Michael T CTR  COMNAVAIRLANT, NC007:</t>
        </r>
        <r>
          <rPr>
            <sz val="9"/>
            <color indexed="81"/>
            <rFont val="Tahoma"/>
            <family val="2"/>
          </rPr>
          <t xml:space="preserve">
VR (C-40A) 3-PLANE
08 Sep 2016</t>
        </r>
      </text>
    </comment>
    <comment ref="A128" authorId="3" shapeId="0" xr:uid="{00000000-0006-0000-0300-000007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Fleetwood, Michael T CTR  COMNAVAIRLANT, NC007</author>
  </authors>
  <commentList>
    <comment ref="A38" authorId="0" shapeId="0" xr:uid="{00000000-0006-0000-04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400-000002000000}">
      <text>
        <r>
          <rPr>
            <b/>
            <sz val="8"/>
            <color indexed="81"/>
            <rFont val="Tahoma"/>
            <family val="2"/>
          </rPr>
          <t>michael.fleetwood:</t>
        </r>
        <r>
          <rPr>
            <sz val="8"/>
            <color indexed="81"/>
            <rFont val="Tahoma"/>
            <family val="2"/>
          </rPr>
          <t xml:space="preserve">
RFT/RBA * 30 days (month avg)</t>
        </r>
      </text>
    </comment>
    <comment ref="A81" authorId="1" shapeId="0" xr:uid="{00000000-0006-0000-0400-000003000000}">
      <text>
        <r>
          <rPr>
            <sz val="8"/>
            <color indexed="81"/>
            <rFont val="Tahoma"/>
            <family val="2"/>
          </rPr>
          <t>2 Standard Deviation based on performance Standard</t>
        </r>
      </text>
    </comment>
    <comment ref="A82" authorId="1" shapeId="0" xr:uid="{00000000-0006-0000-0400-000004000000}">
      <text>
        <r>
          <rPr>
            <sz val="8"/>
            <color indexed="81"/>
            <rFont val="Tahoma"/>
            <family val="2"/>
          </rPr>
          <t>1 Standard Deviation based on performance Standard</t>
        </r>
      </text>
    </comment>
    <comment ref="A127" authorId="2" shapeId="0" xr:uid="{00000000-0006-0000-04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Fleetwood, Michael T CTR  COMNAVAIRLANT, NC007</author>
  </authors>
  <commentList>
    <comment ref="A38" authorId="0" shapeId="0" xr:uid="{00000000-0006-0000-05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500-000002000000}">
      <text>
        <r>
          <rPr>
            <b/>
            <sz val="8"/>
            <color indexed="81"/>
            <rFont val="Tahoma"/>
            <family val="2"/>
          </rPr>
          <t>michael.fleetwood:</t>
        </r>
        <r>
          <rPr>
            <sz val="8"/>
            <color indexed="81"/>
            <rFont val="Tahoma"/>
            <family val="2"/>
          </rPr>
          <t xml:space="preserve">
RFT/RBA * 30 days (month avg)</t>
        </r>
      </text>
    </comment>
    <comment ref="A81" authorId="1" shapeId="0" xr:uid="{00000000-0006-0000-0500-000003000000}">
      <text>
        <r>
          <rPr>
            <sz val="8"/>
            <color indexed="81"/>
            <rFont val="Tahoma"/>
            <family val="2"/>
          </rPr>
          <t>2 Standard Deviation based on performance Standard</t>
        </r>
      </text>
    </comment>
    <comment ref="A82" authorId="1" shapeId="0" xr:uid="{00000000-0006-0000-0500-000004000000}">
      <text>
        <r>
          <rPr>
            <sz val="8"/>
            <color indexed="81"/>
            <rFont val="Tahoma"/>
            <family val="2"/>
          </rPr>
          <t>1 Standard Deviation based on performance Standard</t>
        </r>
      </text>
    </comment>
    <comment ref="A127" authorId="2" shapeId="0" xr:uid="{00000000-0006-0000-05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Fleetwood, Michael T CTR  COMNAVAIRLANT, NC007</author>
  </authors>
  <commentList>
    <comment ref="A38" authorId="0" shapeId="0" xr:uid="{00000000-0006-0000-06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600-000002000000}">
      <text>
        <r>
          <rPr>
            <b/>
            <sz val="8"/>
            <color indexed="81"/>
            <rFont val="Tahoma"/>
            <family val="2"/>
          </rPr>
          <t>michael.fleetwood:</t>
        </r>
        <r>
          <rPr>
            <sz val="8"/>
            <color indexed="81"/>
            <rFont val="Tahoma"/>
            <family val="2"/>
          </rPr>
          <t xml:space="preserve">
RFT/RBA * 30 days (month avg)</t>
        </r>
      </text>
    </comment>
    <comment ref="A81" authorId="1" shapeId="0" xr:uid="{00000000-0006-0000-0600-000003000000}">
      <text>
        <r>
          <rPr>
            <sz val="8"/>
            <color indexed="81"/>
            <rFont val="Tahoma"/>
            <family val="2"/>
          </rPr>
          <t>2 Standard Deviation based on performance Standard</t>
        </r>
      </text>
    </comment>
    <comment ref="A82" authorId="1" shapeId="0" xr:uid="{00000000-0006-0000-0600-000004000000}">
      <text>
        <r>
          <rPr>
            <sz val="8"/>
            <color indexed="81"/>
            <rFont val="Tahoma"/>
            <family val="2"/>
          </rPr>
          <t>1 Standard Deviation based on performance Standard</t>
        </r>
      </text>
    </comment>
    <comment ref="A127" authorId="2" shapeId="0" xr:uid="{00000000-0006-0000-06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Fleetwood, Michael T CTR  COMNAVAIRLANT, NC007</author>
  </authors>
  <commentList>
    <comment ref="A38" authorId="0" shapeId="0" xr:uid="{00000000-0006-0000-07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700-000002000000}">
      <text>
        <r>
          <rPr>
            <b/>
            <sz val="8"/>
            <color indexed="81"/>
            <rFont val="Tahoma"/>
            <family val="2"/>
          </rPr>
          <t>michael.fleetwood:</t>
        </r>
        <r>
          <rPr>
            <sz val="8"/>
            <color indexed="81"/>
            <rFont val="Tahoma"/>
            <family val="2"/>
          </rPr>
          <t xml:space="preserve">
RFT/RBA * 30 days (month avg)</t>
        </r>
      </text>
    </comment>
    <comment ref="A81" authorId="1" shapeId="0" xr:uid="{00000000-0006-0000-0700-000003000000}">
      <text>
        <r>
          <rPr>
            <sz val="8"/>
            <color indexed="81"/>
            <rFont val="Tahoma"/>
            <family val="2"/>
          </rPr>
          <t>2 Standard Deviation based on performance Standard</t>
        </r>
      </text>
    </comment>
    <comment ref="A82" authorId="1" shapeId="0" xr:uid="{00000000-0006-0000-0700-000004000000}">
      <text>
        <r>
          <rPr>
            <sz val="8"/>
            <color indexed="81"/>
            <rFont val="Tahoma"/>
            <family val="2"/>
          </rPr>
          <t>1 Standard Deviation based on performance Standard</t>
        </r>
      </text>
    </comment>
    <comment ref="A127" authorId="2" shapeId="0" xr:uid="{00000000-0006-0000-07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Fleetwood, Michael T CTR  COMNAVAIRLANT, NC007</author>
  </authors>
  <commentList>
    <comment ref="A38" authorId="0" shapeId="0" xr:uid="{00000000-0006-0000-08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0" authorId="0" shapeId="0" xr:uid="{00000000-0006-0000-0800-000002000000}">
      <text>
        <r>
          <rPr>
            <b/>
            <sz val="8"/>
            <color indexed="81"/>
            <rFont val="Tahoma"/>
            <family val="2"/>
          </rPr>
          <t>michael.fleetwood:</t>
        </r>
        <r>
          <rPr>
            <sz val="8"/>
            <color indexed="81"/>
            <rFont val="Tahoma"/>
            <family val="2"/>
          </rPr>
          <t xml:space="preserve">
RFT/RBA * 30 days (month avg)</t>
        </r>
      </text>
    </comment>
    <comment ref="A81" authorId="1" shapeId="0" xr:uid="{00000000-0006-0000-0800-000003000000}">
      <text>
        <r>
          <rPr>
            <sz val="8"/>
            <color indexed="81"/>
            <rFont val="Tahoma"/>
            <family val="2"/>
          </rPr>
          <t>2 Standard Deviation based on performance Standard</t>
        </r>
      </text>
    </comment>
    <comment ref="A82" authorId="1" shapeId="0" xr:uid="{00000000-0006-0000-0800-000004000000}">
      <text>
        <r>
          <rPr>
            <sz val="8"/>
            <color indexed="81"/>
            <rFont val="Tahoma"/>
            <family val="2"/>
          </rPr>
          <t>1 Standard Deviation based on performance Standard</t>
        </r>
      </text>
    </comment>
    <comment ref="A127" authorId="2" shapeId="0" xr:uid="{00000000-0006-0000-08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michael.fleetwood</author>
  </authors>
  <commentList>
    <comment ref="C6" authorId="0" shapeId="0" xr:uid="{00000000-0006-0000-0900-000001000000}">
      <text>
        <r>
          <rPr>
            <b/>
            <sz val="8"/>
            <color indexed="81"/>
            <rFont val="Tahoma"/>
            <family val="2"/>
          </rPr>
          <t>michael.fleetwood:</t>
        </r>
        <r>
          <rPr>
            <sz val="8"/>
            <color indexed="81"/>
            <rFont val="Tahoma"/>
            <family val="2"/>
          </rPr>
          <t xml:space="preserve">
These are the Mission System Groupings taken from the MESM.  Each item corresponds to an EOC Code.</t>
        </r>
      </text>
    </comment>
    <comment ref="D6" authorId="0" shapeId="0" xr:uid="{00000000-0006-0000-0900-000002000000}">
      <text>
        <r>
          <rPr>
            <b/>
            <sz val="8"/>
            <color indexed="81"/>
            <rFont val="Tahoma"/>
            <family val="2"/>
          </rPr>
          <t>michael.fleetwood:</t>
        </r>
        <r>
          <rPr>
            <sz val="8"/>
            <color indexed="81"/>
            <rFont val="Tahoma"/>
            <family val="2"/>
          </rPr>
          <t xml:space="preserve">
These items are integrated to the aircraft and describe the individual components in the Mission System Group</t>
        </r>
      </text>
    </comment>
    <comment ref="C223" authorId="0" shapeId="0" xr:uid="{00000000-0006-0000-0900-000003000000}">
      <text>
        <r>
          <rPr>
            <b/>
            <sz val="8"/>
            <color indexed="81"/>
            <rFont val="Tahoma"/>
            <family val="2"/>
          </rPr>
          <t>michael.fleetwood:</t>
        </r>
        <r>
          <rPr>
            <sz val="8"/>
            <color indexed="81"/>
            <rFont val="Tahoma"/>
            <family val="2"/>
          </rPr>
          <t xml:space="preserve">
Non-Integrated Systems are those items that attatch to the aircraft and do not necessarily affect the Material Condition of the aircraft when removed.  i.e. TFLIR, LDT, CATM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michael.fleetwood</author>
  </authors>
  <commentList>
    <comment ref="C6" authorId="0" shapeId="0" xr:uid="{00000000-0006-0000-0A00-000001000000}">
      <text>
        <r>
          <rPr>
            <b/>
            <sz val="8"/>
            <color indexed="81"/>
            <rFont val="Tahoma"/>
            <family val="2"/>
          </rPr>
          <t>michael.fleetwood:</t>
        </r>
        <r>
          <rPr>
            <sz val="8"/>
            <color indexed="81"/>
            <rFont val="Tahoma"/>
            <family val="2"/>
          </rPr>
          <t xml:space="preserve">
These are the Mission System Groupings taken from the MESM.  Each item corresponds to an EOC Code.</t>
        </r>
      </text>
    </comment>
    <comment ref="D6" authorId="0" shapeId="0" xr:uid="{00000000-0006-0000-0A00-000002000000}">
      <text>
        <r>
          <rPr>
            <b/>
            <sz val="8"/>
            <color indexed="81"/>
            <rFont val="Tahoma"/>
            <family val="2"/>
          </rPr>
          <t>michael.fleetwood:</t>
        </r>
        <r>
          <rPr>
            <sz val="8"/>
            <color indexed="81"/>
            <rFont val="Tahoma"/>
            <family val="2"/>
          </rPr>
          <t xml:space="preserve">
These items are integrated to the aircraft and describe the individual components in the Mission System Group</t>
        </r>
      </text>
    </comment>
    <comment ref="C84" authorId="0" shapeId="0" xr:uid="{00000000-0006-0000-0A00-000003000000}">
      <text>
        <r>
          <rPr>
            <b/>
            <sz val="8"/>
            <color indexed="81"/>
            <rFont val="Tahoma"/>
            <family val="2"/>
          </rPr>
          <t>michael.fleetwood:</t>
        </r>
        <r>
          <rPr>
            <sz val="8"/>
            <color indexed="81"/>
            <rFont val="Tahoma"/>
            <family val="2"/>
          </rPr>
          <t xml:space="preserve">
Non-Integrated Systems are those items that attatch to the aircraft and do not necessarily affect the Material Condition of the aircraft when removed.  i.e. TFLIR, LDT, CATM</t>
        </r>
      </text>
    </comment>
  </commentList>
</comments>
</file>

<file path=xl/sharedStrings.xml><?xml version="1.0" encoding="utf-8"?>
<sst xmlns="http://schemas.openxmlformats.org/spreadsheetml/2006/main" count="1559" uniqueCount="524">
  <si>
    <t>Standard Name</t>
  </si>
  <si>
    <t>AMFOM</t>
  </si>
  <si>
    <t>ID</t>
  </si>
  <si>
    <t>Rev:</t>
  </si>
  <si>
    <t>Definitions</t>
  </si>
  <si>
    <t>Deleted</t>
  </si>
  <si>
    <t>Rev</t>
  </si>
  <si>
    <t>Readiness Standards VR C-9 3 Plane Std</t>
  </si>
  <si>
    <t>Readiness Standards VR C-9 4 Plane Std</t>
  </si>
  <si>
    <t>Readiness Standards VR C-20G</t>
  </si>
  <si>
    <t>Readiness Standards VR C-40 4 Plane</t>
  </si>
  <si>
    <t>Note:  'NEW' Standards are less than 90 Days old</t>
  </si>
  <si>
    <t>Date</t>
  </si>
  <si>
    <t>Standard</t>
  </si>
  <si>
    <t>Change Summary</t>
  </si>
  <si>
    <t>VR All</t>
  </si>
  <si>
    <t>RFT Based MESM standard submitted by CFLSW</t>
  </si>
  <si>
    <t>C-40A TMS 4 Plane Standard (U)</t>
  </si>
  <si>
    <t>New</t>
  </si>
  <si>
    <t>C-9B TMS 3 Plane Standard (U)</t>
  </si>
  <si>
    <t>C-20G TMS Standard (U)</t>
  </si>
  <si>
    <t>Removed FTS and SelRes Aircrew line items from 'Aircrew Standards'</t>
  </si>
  <si>
    <t>Removed 'Ready Logistic Mission Systems (C Codes)' - System removed from signed MESM</t>
  </si>
  <si>
    <t>C-9B TMS 4 Plane Standard (U)</t>
  </si>
  <si>
    <t>Updated format for Standards.  Added Training Metric.  Set EOC 'C' code Entitlements to 'zero'</t>
  </si>
  <si>
    <t>C-130T TMS 5 Plane Standard</t>
  </si>
  <si>
    <t>New Standard</t>
  </si>
  <si>
    <t>KC-130T TMS 5 Plane Standard</t>
  </si>
  <si>
    <t>New for Navy KC-130T - replicates Navy C-130T</t>
  </si>
  <si>
    <t>Added AMFOM standards, Mission Systems (MESM), and NTA Maticies</t>
  </si>
  <si>
    <t>C-40A TMS 3 Plane Standard (U)</t>
  </si>
  <si>
    <t>Updated Aircrew values based on the 8 Sep 16 VR (C-40A) 3-Plane T&amp;R</t>
  </si>
  <si>
    <t>Added EOC L code: Ready IMC Flight Mission Systems (L), set equal to MC %</t>
  </si>
  <si>
    <t>Added Squadron Manning standards: Rating Fit/Fill, NEC Fit, and MPR</t>
  </si>
  <si>
    <t>Updated AMFOM Standards to remove RBA and replace with MC and added EOC (L)</t>
  </si>
  <si>
    <t>Readiness Standards VR C-40 2 Plane</t>
  </si>
  <si>
    <t>Inventory</t>
  </si>
  <si>
    <t>ID:</t>
  </si>
  <si>
    <t>PAA =</t>
  </si>
  <si>
    <t>VR-51</t>
  </si>
  <si>
    <t>Crew/Seat Ratio=</t>
  </si>
  <si>
    <t>Crews=</t>
  </si>
  <si>
    <t>ESL=</t>
  </si>
  <si>
    <t>100% T&amp;R Matrix=</t>
  </si>
  <si>
    <t>100% Training Hours=</t>
  </si>
  <si>
    <t>100% Training Sorties=</t>
  </si>
  <si>
    <t>Ashore Support Hours=</t>
  </si>
  <si>
    <t>Per Crew</t>
  </si>
  <si>
    <t>Tactical Hard Deck =</t>
  </si>
  <si>
    <t>Afloat Support Hours=</t>
  </si>
  <si>
    <t>Sim Fidelity %=</t>
  </si>
  <si>
    <t>Simulator Support Hours=</t>
  </si>
  <si>
    <t>Avg Budgeted Annual Support Hrs per A/C (from FMR)=</t>
  </si>
  <si>
    <t>Depot</t>
  </si>
  <si>
    <t>F+1</t>
  </si>
  <si>
    <t>F+2</t>
  </si>
  <si>
    <t>F+3</t>
  </si>
  <si>
    <t>F+4</t>
  </si>
  <si>
    <t>F+5</t>
  </si>
  <si>
    <t>F+6</t>
  </si>
  <si>
    <t>F+7</t>
  </si>
  <si>
    <t>F+8</t>
  </si>
  <si>
    <t>F+9</t>
  </si>
  <si>
    <t>F+10</t>
  </si>
  <si>
    <t>F+11</t>
  </si>
  <si>
    <t>F+12</t>
  </si>
  <si>
    <t>F+13</t>
  </si>
  <si>
    <t>F+14</t>
  </si>
  <si>
    <t>F+15</t>
  </si>
  <si>
    <t>F+16</t>
  </si>
  <si>
    <t>F+17</t>
  </si>
  <si>
    <t>F+18</t>
  </si>
  <si>
    <t>Estimated In-Reporting Flightline %</t>
  </si>
  <si>
    <t>Estimated In-Repoting Flightline Inventory</t>
  </si>
  <si>
    <t>Scheduled Maintenance</t>
  </si>
  <si>
    <t>S+1</t>
  </si>
  <si>
    <t>S+2</t>
  </si>
  <si>
    <t>S+3</t>
  </si>
  <si>
    <t>S+4</t>
  </si>
  <si>
    <t>S+5</t>
  </si>
  <si>
    <t>S+6</t>
  </si>
  <si>
    <t>S+7</t>
  </si>
  <si>
    <t>S+8</t>
  </si>
  <si>
    <t>S+9</t>
  </si>
  <si>
    <t>S+10</t>
  </si>
  <si>
    <t>S+11</t>
  </si>
  <si>
    <t>S+12</t>
  </si>
  <si>
    <t>S+13</t>
  </si>
  <si>
    <t>S+14</t>
  </si>
  <si>
    <t>S+15</t>
  </si>
  <si>
    <t>S+16</t>
  </si>
  <si>
    <t>S+17</t>
  </si>
  <si>
    <t>S+18</t>
  </si>
  <si>
    <t>Estimated Monthly Scheduled Maintenance %</t>
  </si>
  <si>
    <t>FRTP Mode</t>
  </si>
  <si>
    <t>Deploy</t>
  </si>
  <si>
    <t>R+Month</t>
  </si>
  <si>
    <t>D+1</t>
  </si>
  <si>
    <t>FRTP</t>
  </si>
  <si>
    <t>Mission</t>
  </si>
  <si>
    <t>Logistics Support</t>
  </si>
  <si>
    <t>Training Resource Elements</t>
  </si>
  <si>
    <t>Average Training Readiness (ATR) Standard</t>
  </si>
  <si>
    <t>% of T&amp;R Matrix</t>
  </si>
  <si>
    <t>Flying Hours</t>
  </si>
  <si>
    <t>Training Sortie Standard</t>
  </si>
  <si>
    <t>Training Hours Standard</t>
  </si>
  <si>
    <t>Ashore Support Hours Total</t>
  </si>
  <si>
    <t>Afloat Support Hours Total</t>
  </si>
  <si>
    <t>Total Hours Standard</t>
  </si>
  <si>
    <t>Simulator Contribution</t>
  </si>
  <si>
    <t>Allocated Flight Hours</t>
  </si>
  <si>
    <t>Flight Hour Execution Standard (90 Day Avg)</t>
  </si>
  <si>
    <t>Simulator Hours</t>
  </si>
  <si>
    <t>Simulator Support Hours</t>
  </si>
  <si>
    <t>Capacity</t>
  </si>
  <si>
    <t>Capacity Days Std</t>
  </si>
  <si>
    <r>
      <t xml:space="preserve">Note:  </t>
    </r>
    <r>
      <rPr>
        <sz val="8"/>
        <rFont val="Arial"/>
        <family val="2"/>
      </rPr>
      <t xml:space="preserve">The above percentage factors will be selectable in the </t>
    </r>
  </si>
  <si>
    <t>Aircraft Standards</t>
  </si>
  <si>
    <t>Current Readiness Database and will be used to generate entitlement data</t>
  </si>
  <si>
    <t>Flightline %</t>
  </si>
  <si>
    <t>Scheduled Maintenance  %</t>
  </si>
  <si>
    <t>Choose % of Estimated In-Reporting Flightline:</t>
  </si>
  <si>
    <t>MC (unsched maintenance) %</t>
  </si>
  <si>
    <t>Choose % of Estimated Monthly Scheduled Maintenance:</t>
  </si>
  <si>
    <t>MC %</t>
  </si>
  <si>
    <t>FMC %</t>
  </si>
  <si>
    <t>NA</t>
  </si>
  <si>
    <t>Flightline Standard</t>
  </si>
  <si>
    <t>MC Standard</t>
  </si>
  <si>
    <t>FMC Standard</t>
  </si>
  <si>
    <t>Ready C-40A Logistic Mission Systems (C)</t>
  </si>
  <si>
    <t>Ready C-40A Extended Overwater Mission Systems (D)</t>
  </si>
  <si>
    <t>Ready C-40A Passenger/Combi Mission Systems (E)</t>
  </si>
  <si>
    <t>Ready C-40A Full Cargo Mission Systems (K)</t>
  </si>
  <si>
    <t>Ready C-40A IMC Flight Mission Systems (L)</t>
  </si>
  <si>
    <t>Aircrew Standards</t>
  </si>
  <si>
    <t>Squadron Manning</t>
  </si>
  <si>
    <t>Overall Rating Fill</t>
  </si>
  <si>
    <t>Overall Rating Fit</t>
  </si>
  <si>
    <t>Overall NEC Fit</t>
  </si>
  <si>
    <t>MPR</t>
  </si>
  <si>
    <t>Range of Performance Values - Do Not Modify</t>
  </si>
  <si>
    <t>UCL (Red Above)</t>
  </si>
  <si>
    <t>UCL (Yellow Above)</t>
  </si>
  <si>
    <t>Training Readiness Standard</t>
  </si>
  <si>
    <t>LCL (Yellow Below)</t>
  </si>
  <si>
    <t>LCL (Red Below)</t>
  </si>
  <si>
    <t>Ef Crew Expectation Profile</t>
  </si>
  <si>
    <t>U/L CL Max:</t>
  </si>
  <si>
    <t>U/L CL Min:</t>
  </si>
  <si>
    <t>CBM Matrix Ef Values - Do Not Modify</t>
  </si>
  <si>
    <t>Trained Manpower and Crews</t>
  </si>
  <si>
    <t>Pilots Upper Limit</t>
  </si>
  <si>
    <t>Pilots Lower Limit</t>
  </si>
  <si>
    <t>&gt;= L4 Pilot</t>
  </si>
  <si>
    <t>&gt;= L3 Pilot</t>
  </si>
  <si>
    <t>&gt;= L2 Pilot</t>
  </si>
  <si>
    <t>&gt;= L1 Pilot</t>
  </si>
  <si>
    <t>Crew Chief Upper Limit</t>
  </si>
  <si>
    <t>Crew Chief Lower Limit</t>
  </si>
  <si>
    <t>&gt;= L4 Crew Chief</t>
  </si>
  <si>
    <t>&gt;= L3 Crew Chief</t>
  </si>
  <si>
    <t>&gt;= L1 Crew Chief</t>
  </si>
  <si>
    <t>Loadmaster Upper Limit</t>
  </si>
  <si>
    <t>Loadmaster Lower Limit</t>
  </si>
  <si>
    <t>&gt;= L4 LM</t>
  </si>
  <si>
    <t>&gt;= L3 LM</t>
  </si>
  <si>
    <t>&gt;= L2 LM</t>
  </si>
  <si>
    <t>&gt;= L1 LM</t>
  </si>
  <si>
    <t># Skilled Crews</t>
  </si>
  <si>
    <t>Monthly Variable Hours Assignments</t>
  </si>
  <si>
    <t>Simulator Replacement Month</t>
  </si>
  <si>
    <t>Afloat Support Hours Assignment</t>
  </si>
  <si>
    <t>VR C-40A 3 Plane AMFOM Standard</t>
  </si>
  <si>
    <t>Green</t>
  </si>
  <si>
    <t>Yellow</t>
  </si>
  <si>
    <t>Red</t>
  </si>
  <si>
    <t>Top</t>
  </si>
  <si>
    <t>Aircraft</t>
  </si>
  <si>
    <t>In Reporting</t>
  </si>
  <si>
    <t>Mission Capable Aircraft (MC)</t>
  </si>
  <si>
    <t>N/A</t>
  </si>
  <si>
    <t>Ready IMC Flight Mission Systems (L)</t>
  </si>
  <si>
    <t>Readiness Standards VR C-40 3 Plane</t>
  </si>
  <si>
    <t xml:space="preserve">VR-61               </t>
  </si>
  <si>
    <t xml:space="preserve">VR-56               </t>
  </si>
  <si>
    <t xml:space="preserve">VR-57               </t>
  </si>
  <si>
    <t xml:space="preserve">VR-58               </t>
  </si>
  <si>
    <t xml:space="preserve">VR-59               </t>
  </si>
  <si>
    <t>Readiness Standards VR K/C-130T 3 Plane</t>
  </si>
  <si>
    <t>Ready C-130T Logistic Mission Systems (C)</t>
  </si>
  <si>
    <t>Ready C-130T Extended Overwater Mission Systems (D)</t>
  </si>
  <si>
    <t>Ready C-130T Cargo Mission System (K)</t>
  </si>
  <si>
    <t>Ready C-130T IMC Flight Mission Systems (L)</t>
  </si>
  <si>
    <t>Pilot Upper Limit</t>
  </si>
  <si>
    <t>Pilot Lower Limit</t>
  </si>
  <si>
    <t>&gt;= L4 Pilots</t>
  </si>
  <si>
    <t>&gt;= L3 Pilots</t>
  </si>
  <si>
    <t>&gt;= L2 Pilots</t>
  </si>
  <si>
    <t>Flight Engineer Upper Limit</t>
  </si>
  <si>
    <t>Flight Engineer Lower Limit</t>
  </si>
  <si>
    <t>&gt;= L4 Flight Engineers</t>
  </si>
  <si>
    <t>&gt;= L3 Flight Engineers</t>
  </si>
  <si>
    <t>2LM Upper Limit</t>
  </si>
  <si>
    <t>2LM Lower Limit</t>
  </si>
  <si>
    <t>Required Crews On Board</t>
  </si>
  <si>
    <t>Unit Events</t>
  </si>
  <si>
    <t>VR C-130T 3 Plane AMFOM Standard</t>
  </si>
  <si>
    <t>Readiness Standards VR K/C-130T 4 Plane</t>
  </si>
  <si>
    <t>VR C-130T 4 Plane AMFOM Standard</t>
  </si>
  <si>
    <t>Readiness Standards VR K/C-130T 5 Plane</t>
  </si>
  <si>
    <t>VR C-130T 5 Plane AMFOM Standard</t>
  </si>
  <si>
    <t>Readiness Standards VR K/C-130T 6 Plane</t>
  </si>
  <si>
    <t>Readiness Standards VR K/C-130T 8 Plane</t>
  </si>
  <si>
    <t>Mission System Groups VR C-40A</t>
  </si>
  <si>
    <t>** MESM:</t>
  </si>
  <si>
    <t>Integrated Aircraft Mission Systems Configuration</t>
  </si>
  <si>
    <t>COMMUNITY</t>
  </si>
  <si>
    <t>TMS AFFECTED</t>
  </si>
  <si>
    <t>Mission System Group</t>
  </si>
  <si>
    <t xml:space="preserve">COMPONENTS/SYSTEMS/ MESM CODES </t>
  </si>
  <si>
    <t>VR</t>
  </si>
  <si>
    <t>Navy
C-40A</t>
  </si>
  <si>
    <t>Ready Logistic Mission Systems (C Codes)</t>
  </si>
  <si>
    <t>C-40A (Logistics Mission Systems) (EOC C)</t>
  </si>
  <si>
    <t>A/C VOLTS INDICATION (24-08)</t>
  </si>
  <si>
    <t>ACARS SYSTEM (23-09)</t>
  </si>
  <si>
    <t>AIRCRAFT CONDITION MONITORYING SYSTEM (31-07)</t>
  </si>
  <si>
    <t xml:space="preserve">ALERTING SYSTEM/FLIGHT DECK CALL SYSTEM (23-19) </t>
  </si>
  <si>
    <t>ANTI-COLLISION LIGHTS (33-06)</t>
  </si>
  <si>
    <t>ANTI SKID (32-02)</t>
  </si>
  <si>
    <t>APU D/C FUEL BOOST PUMP (49-08)</t>
  </si>
  <si>
    <t>AUTO-SLAT SYSTEM (27-12) 1 INOP</t>
  </si>
  <si>
    <t>AUTO-SLAT FAIL LIGHT SYSTEM (27-11)</t>
  </si>
  <si>
    <t>AUTO-SPEED BRAKE SYSTEM (AUTO SPOILER) (27-07)</t>
  </si>
  <si>
    <t>AUTO-THROTTLE DISENGAGE LIGHTS (22-08) 1 INOP</t>
  </si>
  <si>
    <t>BRAKE TEMPERATURE MONITORING SYSTEM (32-11)</t>
  </si>
  <si>
    <t xml:space="preserve">CABIN CONFIGURATION TEST PANEL (26-21) </t>
  </si>
  <si>
    <t>CABIN INTERIOR ILLUMINATION (33-02)</t>
  </si>
  <si>
    <t>CABIN RATE OF CLIMB INDICATOR/ALTITUDE WARNING SYSTEM (21-10/11)</t>
  </si>
  <si>
    <t>CLOCKS (31-01) 1 INOP</t>
  </si>
  <si>
    <t>COCKPIT VOICE RECORDER (CVR) (23-10)</t>
  </si>
  <si>
    <t>COMMON DISPLAY SYSTEM (CDS) (31-08)</t>
  </si>
  <si>
    <t>CREWMEMBER INTERPHONE SYSTEM (23-04)</t>
  </si>
  <si>
    <t>D/C AMMETER INDICATION (24-17/18)</t>
  </si>
  <si>
    <t>DE-FOG SYSTEM (30-12)</t>
  </si>
  <si>
    <t>DISTANCE MEASURING EQUIPMENT (DME) (34-13)</t>
  </si>
  <si>
    <t>DOOR PRESSURE STOP FITTINGS (52-05) 1 INOP PER DOOR</t>
  </si>
  <si>
    <t>DUAL BLEED LIGHT SYSTEM (36-06)</t>
  </si>
  <si>
    <t>EFIS CONTROL PANEL (34-48) 1 INOP</t>
  </si>
  <si>
    <t>ELECTRICAL/ELECTRONIC COOLING (21-27) 1 INOP</t>
  </si>
  <si>
    <t>ELECTRONIC ENGINE CONTROL/ALTERNATE POWER SUPPLY SYSTEM (73-12)</t>
  </si>
  <si>
    <t>ELECTRONIC ENGINE CONTROL NORMAL (ON) MODE (73-11) 1 INOP</t>
  </si>
  <si>
    <t>EMERGENCY LOCATOR TRANSMITTER (ELT) (23-12)</t>
  </si>
  <si>
    <t>EQUIPMENT COOLING LOW FLOW DETECTION SYSTEM (21-42) 1 INOP</t>
  </si>
  <si>
    <t>EXTERIOR EMERGENCY LIGHTING SYSTEM (33-14)</t>
  </si>
  <si>
    <t>FAN BY-PASS CHECK VALVE - 1 INOP (21-44)</t>
  </si>
  <si>
    <t>FEEL DIFF PRESS LIGHT SYSTEM (27-10)</t>
  </si>
  <si>
    <t>FLAP LOAD LIMITER (27-08)</t>
  </si>
  <si>
    <t>FLIGHT CREW SEATS - (PILOT/COPILOT) (25-21)</t>
  </si>
  <si>
    <t>FLIGHT DATA RECORDER (FDR) (31-02)</t>
  </si>
  <si>
    <t>FLIGHT DECK DOOR LOCK SYSTEM (52-08)</t>
  </si>
  <si>
    <t>FLIGHT DECK DOOR VEIWING PORT (52-23)</t>
  </si>
  <si>
    <t>FLIGHT DECK OXYGEN INDICATOR (35-03)</t>
  </si>
  <si>
    <t>FLIGHT DECK TEMPERATURE CONTROL SYSTEM (21-21) 1 INOP</t>
  </si>
  <si>
    <t>FLIGHT LOCK SYSTEM (52-15)</t>
  </si>
  <si>
    <t>FLIGHT MANAGEMENT COMPUTER SYSTEM (34-36) 1 INOP</t>
  </si>
  <si>
    <t>FUEL FILTER DIFF PRESSURE WARNING SYSTEM (73-04) 1 INOP</t>
  </si>
  <si>
    <t>FWD AIRSTAIRS (52-01)</t>
  </si>
  <si>
    <t>GEN OFF BUS LIGHTS (24-12) 1 INOP</t>
  </si>
  <si>
    <t>GLOBAL POSITIONING SYSTEM (GPS) (34-45)</t>
  </si>
  <si>
    <t>HEADSET/HEADPHONES (23-14)</t>
  </si>
  <si>
    <t>HEADS-UP DISPLAY (HUD) (34-44)</t>
  </si>
  <si>
    <t>HF COMMUNICATIONS (23-11)</t>
  </si>
  <si>
    <t>HIGH STAGE VALVES (36-09) 1 INOP</t>
  </si>
  <si>
    <t>HYDRAULIC SYSTEM A/B INDICATIONS (29-03/04/05) 1 INOP</t>
  </si>
  <si>
    <t>HYD RESERVOIR PRESS SYSTEM SOURCES (29-13) 1 INOP</t>
  </si>
  <si>
    <t>HYD SYSTEM QTY LOW LIGHT/QTY INDICATION (29-09/11/15)</t>
  </si>
  <si>
    <t>HYDRAULIC STANDBY LOW PRESSURE LIGHT (29-12)</t>
  </si>
  <si>
    <t>IFF TRANSPONDER (34-18)</t>
  </si>
  <si>
    <t>INTERIOR EMERGENCY EXIT LIGHTING SYSTEM (33-15)</t>
  </si>
  <si>
    <t xml:space="preserve">LANDING LIGHT (33-08) 1 INOP PER SIDE </t>
  </si>
  <si>
    <t xml:space="preserve">LAVATORY FIRE EXTINGUISHER SYSTEM (26-15) </t>
  </si>
  <si>
    <t>LE FLAP/SLAT POSITION LIGHT SYSTEM (27-04) 1 INOP</t>
  </si>
  <si>
    <t>LOWER CARGO DOOR PRESSURE STOP FITTINGS (52-06)</t>
  </si>
  <si>
    <t xml:space="preserve">MACH/AIRSPEED INDICATIONS AND WARNINGS (34-01/02) 1 INOP </t>
  </si>
  <si>
    <t>MACH TRIM SYSTEM (22-05) 1 INOP</t>
  </si>
  <si>
    <t>MAIN CARGO DOOR FLOOD LIGHTS</t>
  </si>
  <si>
    <t>MAIN LANDING GEAR UPLOCK SPRINGS (32-19) 1 INOP</t>
  </si>
  <si>
    <t>MARKER BEACON RECEIVER SYSTEM (34-14)</t>
  </si>
  <si>
    <t>*MODE CONTROL PANEL SWITCH LIGHTS (28-18) 1 INOP</t>
  </si>
  <si>
    <t>NON-ESSENTIAL EQUIPMENT &amp; FURNISHINGS (25-10)</t>
  </si>
  <si>
    <t>N1 TACHOMETERS (77-02) 1 INOP</t>
  </si>
  <si>
    <t>NITROGEN GENERATION SYSTEM (47-01)</t>
  </si>
  <si>
    <t>OBSERVER SEAT (CC) (25-11)</t>
  </si>
  <si>
    <t>OIL LOW PRESSURE WARNING (79-04)</t>
  </si>
  <si>
    <t>OVERHEAD STORAGE BIN (25-24)</t>
  </si>
  <si>
    <t>PA HANDSET SYSTEMS (23-20)</t>
  </si>
  <si>
    <t>PASSENGER ADDRESS (PA) SYSTEM (23-02)</t>
  </si>
  <si>
    <t>PASSENGER/CABIN FLIGHT DECK TEMP CONTROL (21-19/21) 1 INOP</t>
  </si>
  <si>
    <t>PASSENGER LIGHTED ILLUMINATION SIGNS (33-03)</t>
  </si>
  <si>
    <t>PNEUMATIC PRESSURE INDICATION SYSTEM (36-04)</t>
  </si>
  <si>
    <t>PRESSURE RELIEF VALVES (21-16) 1 INOP</t>
  </si>
  <si>
    <t>PUSH-TO-TALK (PTT) (23-16) 1 INOP</t>
  </si>
  <si>
    <t>RADIO ALTIMETER RECEIVER/TRANSMITTER (34-20-01) 1 INOP</t>
  </si>
  <si>
    <t>RADIO COMPASS (ADF) (34-16)</t>
  </si>
  <si>
    <t>RECIRCULATION FAN (21-31)</t>
  </si>
  <si>
    <t>RIGHT IRS DC POWER SUPPLY (34-49)</t>
  </si>
  <si>
    <t>RUDDER TRIM INDICATOR (27-14)</t>
  </si>
  <si>
    <t>SATELLITE COMMUNICATIONS SYSTEM (SATCOM) (23-18)</t>
  </si>
  <si>
    <t>SELECTIVE CALL SYSTEM (SELCAL) (23-06)</t>
  </si>
  <si>
    <t>SERVICE AREA LIGHTING (33-25)</t>
  </si>
  <si>
    <t>SMOKE HOODS/PBE (35-06)</t>
  </si>
  <si>
    <t>STALL WARNING SYSTEM (27-13) 1 INOP</t>
  </si>
  <si>
    <t>STAND-BY HORIZON INDICATOR (34-07)</t>
  </si>
  <si>
    <t>STATIC AIR TEMPERATURE INDICATION (34-04)</t>
  </si>
  <si>
    <t>TACAN</t>
  </si>
  <si>
    <t>TAKEOFF/GO AROUND SWITCHES (22-17) 1 INOP</t>
  </si>
  <si>
    <t>TERRAIN AWARENESS AND WARNING SYSTEM (34-26)</t>
  </si>
  <si>
    <t>THRUST REVERSER SYSTEM/ LIGHTS (78-01/07) 1 INOP</t>
  </si>
  <si>
    <t>TRAFFIC COLLISION AVOIDANCE SYSTEM (TCAS) (34-40) 1 INOP</t>
  </si>
  <si>
    <t>VERTICAL SITUATION DISPLAY (VSD) SYSTEM (34-55)</t>
  </si>
  <si>
    <t>VHF NAVIGATION SYSTEMS (VOR/ILS) (37-17)</t>
  </si>
  <si>
    <t>VHF/UHF (ARC 210) (23-03)</t>
  </si>
  <si>
    <t>VIBRATION INDICATING SYSTEM (77-05) 1 INOP</t>
  </si>
  <si>
    <t>WHEEL WELL LIGHTS (34-18)</t>
  </si>
  <si>
    <t>WINDSHEAR WARNING (34-37)</t>
  </si>
  <si>
    <t>WINDSHIELD WIPER SYSTEM (30-13)</t>
  </si>
  <si>
    <t>YAW DAMPENER SYSTEM (22-03)</t>
  </si>
  <si>
    <t>Ready Extended Overwater Mission Systems (D Codes)</t>
  </si>
  <si>
    <t>C-40A (Extended Overwater Mission Systems) (EOC D)</t>
  </si>
  <si>
    <t>AIR CONDITIONING/EQUIPMENT COOLING (21-01/40)</t>
  </si>
  <si>
    <t>AIR DISTRIBUTION RISER SHUT OFF VALVE (21-45)</t>
  </si>
  <si>
    <t>ANGLE OF ATTACK HEATER/STALL WARNING/ALPHA VANE (30-08)</t>
  </si>
  <si>
    <t>APU BLEED SYSTEM (49-07)</t>
  </si>
  <si>
    <t>APU FIRE DETECTION SYSTEM/FIRE EXTINGUISHING SYSTEM (26-07/08)</t>
  </si>
  <si>
    <t>APU FUEL SHUTOFF SYSTEM/FIRE EXTINGUISHING SYSTEM (26-06)</t>
  </si>
  <si>
    <t>APU FUEL VALVE (28-04)</t>
  </si>
  <si>
    <t>APU GENERATOR (24-02)</t>
  </si>
  <si>
    <t>APU INLET DOOR (49-06)</t>
  </si>
  <si>
    <t>APU SQUIB LIGHT(25-09)</t>
  </si>
  <si>
    <t>APU START CONVERTER UNIT (49-16)</t>
  </si>
  <si>
    <t>APU SURGE CONTROL SYSTEM (49-09)</t>
  </si>
  <si>
    <t>AUXILLARY POWER UNIT (APU) (49-01)</t>
  </si>
  <si>
    <t>AUTOPILOT SYSTEMS (22-01)</t>
  </si>
  <si>
    <t>AUTOPILOT DISENGAGE WARNING SYSTEM (22-02)</t>
  </si>
  <si>
    <t>CABIN PRESSURE CONTROL SYSTEM (21-14) 2 INOP</t>
  </si>
  <si>
    <t>CONTROL WHEEL TRIM SWITCH (27-09)</t>
  </si>
  <si>
    <t>COWL ANTI ICE (30-17)</t>
  </si>
  <si>
    <t>ELECTRICALLY HEATED WINDSHIELDS (30-11)</t>
  </si>
  <si>
    <t>EMERGENCY EVACUATION SIGNAL SYSTEM (25-13)</t>
  </si>
  <si>
    <t>ENGINE/APU FIRE EXTINGUISHER TEST SYSTEM (26-09)</t>
  </si>
  <si>
    <t>ENGINE BLEED AIR SHUT OFF VALVE (PRSOV) (36-05)</t>
  </si>
  <si>
    <t>ENGINE BLEED TRIP OFF LIGHTS (36-08)</t>
  </si>
  <si>
    <t>ENGINE DRIVEN GENERATOR SYSTEM (24-01)</t>
  </si>
  <si>
    <t>ENGINE/NOSE COWL ANTI-ICE VALVES (30-03)</t>
  </si>
  <si>
    <t>ENGINE OIL QUANTITY INDICATION SYSTEM (79-01)</t>
  </si>
  <si>
    <t>ENGINE OVERHEAT AND FIRE DETECTION (26-02)</t>
  </si>
  <si>
    <t>ENGINE STARTER VALVE (80-01)</t>
  </si>
  <si>
    <t>ENTRY/SERVICE DOOR HOLD OPEN LATCH ASSEMBLIES (52-07)</t>
  </si>
  <si>
    <t>FIFTY-SIX MAN LIFE RAFTS</t>
  </si>
  <si>
    <t>FLIGHT DECK FUEL QTY INDICATORS (MAIN TANKS) (28-06)</t>
  </si>
  <si>
    <t>FLIGHT MANAGEMENT COMPUTER SYSTEM (FMCS) 2 INOP</t>
  </si>
  <si>
    <t>FLOATATION EQUIPMENT (25-18)</t>
  </si>
  <si>
    <t>FOUR MAN LIFE RAFTS</t>
  </si>
  <si>
    <t>FUEL BOOST PUMPS, LOW PRESSURE WARNING SYSTEM (28-03)</t>
  </si>
  <si>
    <t>FUEL BOOST PUMPS, MAIN/CENTER TANK (28-01/02)</t>
  </si>
  <si>
    <t>FUEL CROSSFEED VALVE OPEN LIGHT (58-05)</t>
  </si>
  <si>
    <t>FUEL SCAVENGE SYSTEM (28-17)</t>
  </si>
  <si>
    <t>GROUND PNEUMATIC CONNECTOR CHECK VALVE (36-02)</t>
  </si>
  <si>
    <t>IGNITION SYSTEM (74-01)</t>
  </si>
  <si>
    <t>INERTIAL REFERENCE SYSTEM (IRS) (34-35) 1 INOP</t>
  </si>
  <si>
    <t>LOWER CARGO COMPARTMENT FIRE DETECTION / SUPPRESSION SYSTEM (26-19)</t>
  </si>
  <si>
    <t>MACH TRIM (22-05) 1 INOP</t>
  </si>
  <si>
    <t>MAIN OUTFLOW VALVE (21-15)</t>
  </si>
  <si>
    <t>MANIFOLD ISOLATION SHUTOFF VALVE (36-01)</t>
  </si>
  <si>
    <t>MODE CONTROL PANEL SWITCH LIGHTS (22-18) 2 INOP</t>
  </si>
  <si>
    <t>OIL QTY INDICATION SYSTEM (79-01)</t>
  </si>
  <si>
    <t>PASSENGER CABIN TEMP / FLIGHT DECK TEMP CONTROL (21-19/21) 2 INOP</t>
  </si>
  <si>
    <t>PITOT/TEMP PROBE HEATERS INCLUDING VERTICAL STAB (30-05/06)</t>
  </si>
  <si>
    <t>PRE-COOLER CONTROL VALVES (36-03)</t>
  </si>
  <si>
    <t>PRESSURE RELIEF VALVES (21-16) 2 INOP</t>
  </si>
  <si>
    <t>STAB OUT OF TRIM INDICATION SYSTEM (22-11)</t>
  </si>
  <si>
    <t>STARTER VALVE OPEN INDICATION/STARTER VALVES (80-01/02)</t>
  </si>
  <si>
    <t>TOTAL AIR TEMPERATURE PROBE HEATERS (30-07)</t>
  </si>
  <si>
    <t>WATER SEPARATOR/ANTI-ICING SYSTEMS (21-25)</t>
  </si>
  <si>
    <t xml:space="preserve">WEATHER RADAR/WINDSHEAR DETECTION AND AVOIDANCE (34-15) </t>
  </si>
  <si>
    <t>WING ANTI-ICE VALVE (30-01) 2 INOP</t>
  </si>
  <si>
    <t>WING-BODY OVERHEAT DETECTOR SYSTEM (26-12/13)</t>
  </si>
  <si>
    <t>Ready Passenger/Combi Mission Systems (E Codes)</t>
  </si>
  <si>
    <t>C-40A (Passenger/Combi Mission Systems) (EOC E)</t>
  </si>
  <si>
    <t>AFT AIRSTAIRS</t>
  </si>
  <si>
    <t>AIR CONDITIONING (21-01)</t>
  </si>
  <si>
    <t>CARGO COMPARTMENT RESTRAINT COMPONENTS (25-05)</t>
  </si>
  <si>
    <t>EMERGENCY MEDICAL EQUIPMENT (25-17) 2 INOP</t>
  </si>
  <si>
    <t>FLOTATION EQUIPMENT - ONE PER PASSENGER AND CREW (25-18)</t>
  </si>
  <si>
    <t>LAVATORY SMOKE DETECTORS/DETECTION AND SUPPRESSION SYSTEM (26-16)</t>
  </si>
  <si>
    <t>MAIN CABIN EMERGENCY EXITS/SLIDES (52-16)</t>
  </si>
  <si>
    <t>MAIN CARGO DOOR LIFT/OPERATING SYSTEMS (52-13)</t>
  </si>
  <si>
    <t>MAIN DECK CARGO 9G BARRIER NET (25-14)</t>
  </si>
  <si>
    <t>MAIN DECK SMOKE BARRIERS</t>
  </si>
  <si>
    <t>MAIN DECK CARGO COMPARTMENT FIRE DETECTION/SUPPRESSION SYSTEMS (26-14)</t>
  </si>
  <si>
    <t>MEGAPHONES (25-01)</t>
  </si>
  <si>
    <t>PASSENGER SEAT(S) (25-06)</t>
  </si>
  <si>
    <t>PASSENGER SERVICE UNITS (35-02)</t>
  </si>
  <si>
    <t>Ready Full Cargo Mission Systems (K Codes)</t>
  </si>
  <si>
    <t>C-40A (Full Cargo Mission Systems) (EOC K)</t>
  </si>
  <si>
    <t>C-40A (Ready IMC Flight Mission Systems (L))</t>
  </si>
  <si>
    <t>AIR CONDITIONING/EQUIPMENT COOLING (21-01)</t>
  </si>
  <si>
    <t>ALTIMETER VIBRATORS (34-03)</t>
  </si>
  <si>
    <t>ALTITUDE ALERTING SYSTEM (34-25)</t>
  </si>
  <si>
    <t>AUTOPILOT SYSTEMS/DISENGAGED WARNING SYSTEMS (22-01/02) 2 INOP</t>
  </si>
  <si>
    <t>AUTOTHROTTLE SYSTEM/DIENGAGE LIGHTS (22-04/08)</t>
  </si>
  <si>
    <t>EQPT COOLING AUTOMATIC FLOW CONTROL VALVE (21-40)</t>
  </si>
  <si>
    <t>MACH/AIRSPEED INDICATIONS (34-01/02)</t>
  </si>
  <si>
    <t>MODE CONTROL PANEL SWITCHES/PADDLES (22-15)</t>
  </si>
  <si>
    <t>MODE CONTROL PANEL WINDOW/LIGHTING (22-16)</t>
  </si>
  <si>
    <t>PASSENGER OXYGEN (35-05)</t>
  </si>
  <si>
    <t>PRECOOLER CONTROL VALVES (36-03) 1 INOP</t>
  </si>
  <si>
    <t>STANDBY ATTITUDE INDICATOR (34-07)</t>
  </si>
  <si>
    <t>WATER SEPARATOR ANTI-ICING SYSTEMS (21-25)</t>
  </si>
  <si>
    <t>WINGTIP POSITION LIGHTS (33-11)</t>
  </si>
  <si>
    <t>See Definitions Tab</t>
  </si>
  <si>
    <t>Non-Integrated Mission Systems (INVENTORY ITEMS)</t>
  </si>
  <si>
    <t>Mission Systems TOOLS TITLES</t>
  </si>
  <si>
    <t>CONFIGURATIONS THAT APPLY</t>
  </si>
  <si>
    <t>Mission System Groups VR K/C-130T</t>
  </si>
  <si>
    <t>Navy
K/C-130T</t>
  </si>
  <si>
    <t>K/C-130T (Logistics Mission Systems) (EOC C)</t>
  </si>
  <si>
    <t>ADF (2 REQUIRED)</t>
  </si>
  <si>
    <t>AIR CONDITIONING SYSTEM (2 REQUIRED)</t>
  </si>
  <si>
    <t>AIR TEMPERATURE INDICATOR (2 REQUIRED)</t>
  </si>
  <si>
    <t>ALTIMETER (3 REQUIRED)</t>
  </si>
  <si>
    <t>ANTI-SKID SYSTEM</t>
  </si>
  <si>
    <t>AN/AAR-47 MISSLIE WARNING SYSTEM</t>
  </si>
  <si>
    <t>AN/ALE-47 COUNTERMEASURES DISPENSING SYSTEM</t>
  </si>
  <si>
    <t>AN/ALQ-157 INFRRARED COUNTERMEASURES SYSTEM</t>
  </si>
  <si>
    <t>AN/APR-39A RADAR SIGNAL DETECTING SYSTEM</t>
  </si>
  <si>
    <t>APU</t>
  </si>
  <si>
    <t>AUTOMATIC ICE DETECTION SYSTEM</t>
  </si>
  <si>
    <t>AUTOPILOT SYSTEM</t>
  </si>
  <si>
    <t>AUXILIARY/EXTERNAL FUEL SYSTEMS</t>
  </si>
  <si>
    <t>C-12 COMPASS 2 REQUIRED (NOT APPLICABLE TO BUNO 165738)</t>
  </si>
  <si>
    <t>COMM NAV MANAGEMENT SYSTEM (3 CONUS AND ISS 1 AND 2 REQUIRED)</t>
  </si>
  <si>
    <t>EIDS</t>
  </si>
  <si>
    <t>ENGINE DRIVEN GENERATORS (4 REQUIRED)</t>
  </si>
  <si>
    <t>ENGINE FUEL FLOW INDICATING SYSTEM (4 REQUIRED)</t>
  </si>
  <si>
    <t>ENGINE RPM INDICATING SYSTEM (4 REQUIRED)</t>
  </si>
  <si>
    <t>EPCS PROPELLER MAINT PANEL</t>
  </si>
  <si>
    <t>FLIGHT DIRECTOR SYSTEM (2 REQUIRED)</t>
  </si>
  <si>
    <t>GLOBAL POSITIONING SYSTEM</t>
  </si>
  <si>
    <t>GNS 480 (2 REQUIRED)</t>
  </si>
  <si>
    <t>HF COMM (2 REQUIRED)</t>
  </si>
  <si>
    <t>INS SYSTEMS (2 REQUIRED)</t>
  </si>
  <si>
    <t>MANUAL OIL COOLER FLAP ACTUATING SYSTEM (4 REQUIRED)</t>
  </si>
  <si>
    <t>OIL COOLER AUGMENTATION</t>
  </si>
  <si>
    <t>PROPELLER SYNCHROPHASER</t>
  </si>
  <si>
    <t>SINGLE POINT REFUEL/DEFUEL SYSTEM</t>
  </si>
  <si>
    <t>STRUCTURAL DATA RECORDING SET</t>
  </si>
  <si>
    <t>TACAN (2 REQUIRED)</t>
  </si>
  <si>
    <t>TEMPERATURE DATUM SYSTEMS</t>
  </si>
  <si>
    <t>TRUE AIRSPEED SYSTEM</t>
  </si>
  <si>
    <t>VUHF COMM (2 REQUIRED)</t>
  </si>
  <si>
    <t>VERTICAL GYROS (2 REQUIRED)</t>
  </si>
  <si>
    <t>VHF COMM (2 REQUIRED)</t>
  </si>
  <si>
    <t>VOR SYSTEMS (2 REQUIRED)</t>
  </si>
  <si>
    <t>WEATHER RADAR (2 INDICATORS REQUIRED)</t>
  </si>
  <si>
    <t>K/C-130T (Extended Overwater Mission Systems) (EOC D)</t>
  </si>
  <si>
    <t>AIR CONDITIONING SYSTEM (1 REQUIRED)</t>
  </si>
  <si>
    <t>ANTI EXPOSURE SUITS</t>
  </si>
  <si>
    <t>HF COMM (1 REQUIRED)</t>
  </si>
  <si>
    <t>FLOTATION DEVICES</t>
  </si>
  <si>
    <t>GNS 480/INS (2 OF 4 REQUIRED)</t>
  </si>
  <si>
    <t>PRESSURIZATION SYSTEM</t>
  </si>
  <si>
    <t>Ready In-Flight Refueling Systems (USMC ONLY)</t>
  </si>
  <si>
    <t>KC-130T (In Flight Reflueling Pods) (EOC H) 
(Not Applicable to USN KC-130T)</t>
  </si>
  <si>
    <t>KC-130T (In Flight Reflueling Hose Reel Assy) (EOC J) 
(Not Applicable to USN KC-130T)</t>
  </si>
  <si>
    <t>Ready Non-Hazardous Cargo Mission System (K Codes)</t>
  </si>
  <si>
    <t>K/C-130T (Non-hazardous Cargo Mission System) (EOC K)</t>
  </si>
  <si>
    <r>
      <t xml:space="preserve">AN/ASH-39(v) FLIGHT DATA RECORDER SET </t>
    </r>
    <r>
      <rPr>
        <b/>
        <sz val="10"/>
        <rFont val="Calibri"/>
        <family val="2"/>
        <scheme val="minor"/>
      </rPr>
      <t>(Not Required for USN KC-130T)</t>
    </r>
  </si>
  <si>
    <t>AIR DELIVERY SYSTEM</t>
  </si>
  <si>
    <t>CARGO WINCH</t>
  </si>
  <si>
    <t>DUAL RAIL SYSTEM</t>
  </si>
  <si>
    <t>VRU (EPOS)</t>
  </si>
  <si>
    <t>K/C-130T (Ready IMC Flight Mission Systems (L))</t>
  </si>
  <si>
    <t>ADF (1 REQUIRED)</t>
  </si>
  <si>
    <t>AIR TEMPERATURE INDICATOR (1 REQUIRED)</t>
  </si>
  <si>
    <t>ANTI-ICE/DE-ICING SYSTEMS</t>
  </si>
  <si>
    <t>CARA SYSTEM</t>
  </si>
  <si>
    <t>CLOCK (PILOTS OR COPILOTS REQUIRED)</t>
  </si>
  <si>
    <t>EMERGENCY EXIT LIGHTS</t>
  </si>
  <si>
    <t>FLIGHT DIRECTOR SYSTEM (1 REQUIRED)</t>
  </si>
  <si>
    <t>GROUND PROXIMITY WARNING SYSTEM</t>
  </si>
  <si>
    <t>IFF (MODE 3/C)</t>
  </si>
  <si>
    <t>LIGHTING, INTERNAL</t>
  </si>
  <si>
    <t>PITOT HEAT SYSTEM</t>
  </si>
  <si>
    <t>STANDBY MAGNETIC COMPASS</t>
  </si>
  <si>
    <t>TACAN (1 REQUIRED)</t>
  </si>
  <si>
    <t>TCAS</t>
  </si>
  <si>
    <t>TURN AND SLIP INDICATOR</t>
  </si>
  <si>
    <t>VHF/VUHF COMM (2 REQUIRED)</t>
  </si>
  <si>
    <t>VOR/ILS (1 SYSTEM REQUIRED)</t>
  </si>
  <si>
    <t>WEATHER RADAR SYSTEM (PILOTS INDICATORS REQUIRED)</t>
  </si>
  <si>
    <t>WINDSHIELD HEAT SYSTEM</t>
  </si>
  <si>
    <t>WINDSHIELD WIPERS</t>
  </si>
  <si>
    <t>Mission Systems</t>
  </si>
  <si>
    <t>NAVY VR (C-40A) TMS NTA to Mission System Map</t>
  </si>
  <si>
    <t>MISSION ESSENTIAL TASKS</t>
  </si>
  <si>
    <t>NTA 1.1.2</t>
  </si>
  <si>
    <t>Move Forces</t>
  </si>
  <si>
    <t>X</t>
  </si>
  <si>
    <t>NTA 1.1.2.3.3</t>
  </si>
  <si>
    <t>Conduct Flight Operations</t>
  </si>
  <si>
    <t>NTA 4.5.4.1</t>
  </si>
  <si>
    <t xml:space="preserve">Transport Personnel </t>
  </si>
  <si>
    <t>NTA 4.5.4.2</t>
  </si>
  <si>
    <t>Transport Cargo</t>
  </si>
  <si>
    <t>NTA 6.5.1</t>
  </si>
  <si>
    <t>Provide Disaster Relief</t>
  </si>
  <si>
    <t>NAVY VR (C-130T) TMS NTA to Mission System Map</t>
  </si>
  <si>
    <t>Item</t>
  </si>
  <si>
    <t>Definition</t>
  </si>
  <si>
    <t>Mission Capable (MC) is defined in reference (e).  MC is a “Material condition of an aircraft that can perform at least one and potentially all of its missions. MC Hours = EIS Hours - NMC Hours.”  MC in this sense is not used in this document, but describes its current status as on the moment it was reported in the AMSRRWeb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</si>
</sst>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R\+0"/>
    <numFmt numFmtId="167" formatCode="[$-409]d\-mmm\-yy;@"/>
    <numFmt numFmtId="168" formatCode="0.0%"/>
  </numFmts>
  <fonts count="45" x14ac:knownFonts="1">
    <font>
      <sz val="10"/>
      <name val="Arial"/>
    </font>
    <font>
      <sz val="11"/>
      <color theme="1"/>
      <name val="Calibri"/>
      <family val="2"/>
    </font>
    <font>
      <sz val="10"/>
      <name val="Arial"/>
      <family val="2"/>
    </font>
    <font>
      <b/>
      <sz val="8"/>
      <name val="Arial"/>
      <family val="2"/>
    </font>
    <font>
      <sz val="8"/>
      <name val="Arial"/>
      <family val="2"/>
    </font>
    <font>
      <sz val="8"/>
      <color indexed="63"/>
      <name val="Arial"/>
      <family val="2"/>
    </font>
    <font>
      <sz val="8"/>
      <color indexed="55"/>
      <name val="Arial"/>
      <family val="2"/>
    </font>
    <font>
      <b/>
      <sz val="12"/>
      <name val="Arial"/>
      <family val="2"/>
    </font>
    <font>
      <sz val="12"/>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8"/>
      <name val="Arial"/>
      <family val="2"/>
    </font>
    <font>
      <sz val="10"/>
      <name val="Arial"/>
      <family val="2"/>
    </font>
    <font>
      <b/>
      <i/>
      <sz val="10"/>
      <name val="Calibri"/>
      <family val="2"/>
      <scheme val="minor"/>
    </font>
    <font>
      <sz val="9"/>
      <name val="Calibri"/>
      <family val="2"/>
      <scheme val="minor"/>
    </font>
    <font>
      <b/>
      <sz val="9"/>
      <name val="Calibri"/>
      <family val="2"/>
      <scheme val="minor"/>
    </font>
    <font>
      <sz val="8"/>
      <name val="Calibri"/>
      <family val="2"/>
      <scheme val="minor"/>
    </font>
    <font>
      <b/>
      <i/>
      <sz val="9"/>
      <name val="Calibri"/>
      <family val="2"/>
      <scheme val="minor"/>
    </font>
    <font>
      <u/>
      <sz val="10"/>
      <color theme="10"/>
      <name val="Arial"/>
      <family val="2"/>
    </font>
    <font>
      <b/>
      <i/>
      <sz val="11"/>
      <color theme="1"/>
      <name val="Calibri"/>
      <family val="2"/>
      <scheme val="minor"/>
    </font>
    <font>
      <b/>
      <i/>
      <sz val="11"/>
      <color rgb="FF00CC00"/>
      <name val="Calibri"/>
      <family val="2"/>
      <scheme val="minor"/>
    </font>
    <font>
      <b/>
      <sz val="14"/>
      <name val="Calibri"/>
      <family val="2"/>
      <scheme val="minor"/>
    </font>
    <font>
      <sz val="14"/>
      <name val="Calibri"/>
      <family val="2"/>
      <scheme val="minor"/>
    </font>
    <font>
      <u/>
      <sz val="14"/>
      <color theme="10"/>
      <name val="Calibri"/>
      <family val="2"/>
      <scheme val="minor"/>
    </font>
    <font>
      <u/>
      <sz val="11"/>
      <color theme="10"/>
      <name val="Calibri"/>
      <family val="2"/>
      <scheme val="minor"/>
    </font>
    <font>
      <sz val="10"/>
      <name val="Calibri"/>
      <family val="2"/>
      <scheme val="minor"/>
    </font>
    <font>
      <b/>
      <sz val="10"/>
      <name val="Calibri"/>
      <family val="2"/>
      <scheme val="minor"/>
    </font>
    <font>
      <b/>
      <sz val="16"/>
      <name val="Calibri"/>
      <family val="2"/>
      <scheme val="minor"/>
    </font>
    <font>
      <b/>
      <i/>
      <sz val="11"/>
      <name val="Calibri"/>
      <family val="2"/>
      <scheme val="minor"/>
    </font>
    <font>
      <u/>
      <sz val="10"/>
      <color theme="10"/>
      <name val="Calibri"/>
      <family val="2"/>
      <scheme val="minor"/>
    </font>
    <font>
      <sz val="11"/>
      <name val="Calibri"/>
      <family val="2"/>
      <scheme val="minor"/>
    </font>
    <font>
      <u/>
      <sz val="10"/>
      <color theme="10"/>
      <name val="Calibri"/>
      <family val="2"/>
    </font>
    <font>
      <b/>
      <i/>
      <sz val="12"/>
      <name val="Calibri"/>
      <family val="2"/>
      <scheme val="minor"/>
    </font>
    <font>
      <b/>
      <sz val="11"/>
      <name val="Calibri"/>
      <family val="2"/>
      <scheme val="minor"/>
    </font>
    <font>
      <b/>
      <sz val="9"/>
      <color indexed="12"/>
      <name val="Calibri"/>
      <family val="2"/>
      <scheme val="minor"/>
    </font>
    <font>
      <u/>
      <sz val="11"/>
      <color theme="10"/>
      <name val="Calibri"/>
      <family val="2"/>
    </font>
    <font>
      <sz val="10"/>
      <name val="Calibri"/>
      <family val="2"/>
    </font>
    <font>
      <b/>
      <sz val="11"/>
      <name val="Arial"/>
      <family val="2"/>
    </font>
    <font>
      <b/>
      <sz val="14"/>
      <name val="Arial"/>
      <family val="2"/>
    </font>
    <font>
      <b/>
      <sz val="10"/>
      <color indexed="8"/>
      <name val="Arial"/>
      <family val="2"/>
    </font>
    <font>
      <b/>
      <sz val="10"/>
      <color theme="1"/>
      <name val="Arial"/>
      <family val="2"/>
    </font>
    <font>
      <b/>
      <sz val="10"/>
      <name val="Arial"/>
      <family val="2"/>
    </font>
    <font>
      <sz val="8"/>
      <name val="Tahoma"/>
      <family val="2"/>
    </font>
  </fonts>
  <fills count="1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66FF66"/>
        <bgColor indexed="64"/>
      </patternFill>
    </fill>
    <fill>
      <patternFill patternType="solid">
        <fgColor rgb="FFFFFF99"/>
        <bgColor indexed="64"/>
      </patternFill>
    </fill>
    <fill>
      <patternFill patternType="solid">
        <fgColor rgb="FFFF7979"/>
        <bgColor indexed="64"/>
      </patternFill>
    </fill>
    <fill>
      <patternFill patternType="solid">
        <fgColor theme="9" tint="0.59999389629810485"/>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0">
    <xf numFmtId="0" fontId="0" fillId="0" borderId="0"/>
    <xf numFmtId="43" fontId="2" fillId="0" borderId="0" applyFont="0" applyFill="0" applyBorder="0" applyAlignment="0" applyProtection="0"/>
    <xf numFmtId="0" fontId="2" fillId="2" borderId="1">
      <alignment horizontal="center" textRotation="90"/>
    </xf>
    <xf numFmtId="0" fontId="2" fillId="0" borderId="0">
      <alignment textRotation="90"/>
    </xf>
    <xf numFmtId="9" fontId="2"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 fillId="0" borderId="0"/>
    <xf numFmtId="0" fontId="2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4" fillId="0" borderId="0"/>
    <xf numFmtId="3" fontId="14" fillId="0" borderId="0"/>
    <xf numFmtId="0" fontId="14" fillId="0" borderId="0"/>
    <xf numFmtId="0" fontId="33" fillId="0" borderId="0" applyNumberFormat="0" applyFill="0" applyBorder="0" applyAlignment="0" applyProtection="0"/>
    <xf numFmtId="0" fontId="37"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328">
    <xf numFmtId="0" fontId="0" fillId="0" borderId="0" xfId="0"/>
    <xf numFmtId="0" fontId="4"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166"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164" fontId="4" fillId="0" borderId="0" xfId="0" applyNumberFormat="1" applyFont="1" applyFill="1" applyBorder="1" applyAlignment="1">
      <alignment horizontal="center" vertical="center"/>
    </xf>
    <xf numFmtId="9" fontId="4" fillId="3" borderId="1" xfId="0" applyNumberFormat="1" applyFont="1" applyFill="1" applyBorder="1" applyAlignment="1">
      <alignment horizontal="center" vertical="center"/>
    </xf>
    <xf numFmtId="9" fontId="4" fillId="0" borderId="0" xfId="4" applyFont="1" applyFill="1" applyBorder="1" applyAlignment="1">
      <alignment horizontal="center" vertical="center"/>
    </xf>
    <xf numFmtId="164" fontId="4" fillId="0" borderId="0" xfId="4" applyNumberFormat="1" applyFont="1" applyFill="1" applyBorder="1" applyAlignment="1">
      <alignment horizontal="center" vertical="center"/>
    </xf>
    <xf numFmtId="0" fontId="3" fillId="0" borderId="0" xfId="4" applyNumberFormat="1" applyFont="1" applyFill="1" applyBorder="1" applyAlignment="1">
      <alignment horizontal="left" vertical="center"/>
    </xf>
    <xf numFmtId="0" fontId="4" fillId="0" borderId="0" xfId="4" applyNumberFormat="1"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1" fontId="7" fillId="0" borderId="0" xfId="0" applyNumberFormat="1" applyFont="1" applyFill="1" applyBorder="1" applyAlignment="1">
      <alignment horizontal="right" vertical="center"/>
    </xf>
    <xf numFmtId="0" fontId="5" fillId="0" borderId="0" xfId="0" applyFont="1" applyFill="1" applyBorder="1" applyAlignment="1">
      <alignment vertical="center"/>
    </xf>
    <xf numFmtId="2" fontId="4" fillId="0" borderId="0" xfId="0" applyNumberFormat="1" applyFont="1" applyFill="1" applyBorder="1" applyAlignment="1">
      <alignment horizontal="center" vertical="center"/>
    </xf>
    <xf numFmtId="2" fontId="4"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4" fillId="0" borderId="1" xfId="0" applyFont="1" applyFill="1" applyBorder="1" applyAlignment="1">
      <alignment horizontal="center" vertical="center"/>
    </xf>
    <xf numFmtId="0" fontId="3" fillId="0" borderId="0" xfId="0" applyFont="1" applyFill="1" applyBorder="1" applyAlignment="1">
      <alignment vertical="center"/>
    </xf>
    <xf numFmtId="9" fontId="4" fillId="0" borderId="1" xfId="4" applyFont="1" applyFill="1" applyBorder="1" applyAlignment="1">
      <alignment horizontal="center" vertical="center"/>
    </xf>
    <xf numFmtId="0" fontId="16" fillId="0" borderId="1" xfId="5" applyFont="1" applyBorder="1" applyAlignment="1">
      <alignment horizontal="left"/>
    </xf>
    <xf numFmtId="0" fontId="16" fillId="0" borderId="1" xfId="5" applyFont="1" applyBorder="1"/>
    <xf numFmtId="0" fontId="17" fillId="0" borderId="12" xfId="5" applyFont="1" applyBorder="1"/>
    <xf numFmtId="0" fontId="16" fillId="0" borderId="1" xfId="5" applyFont="1" applyFill="1" applyBorder="1"/>
    <xf numFmtId="0" fontId="16" fillId="0" borderId="13" xfId="5" applyFont="1" applyFill="1" applyBorder="1"/>
    <xf numFmtId="0" fontId="17" fillId="0" borderId="13" xfId="5" applyFont="1" applyFill="1" applyBorder="1"/>
    <xf numFmtId="0" fontId="16" fillId="0" borderId="1" xfId="5" applyFont="1" applyFill="1" applyBorder="1" applyAlignment="1">
      <alignment horizontal="right"/>
    </xf>
    <xf numFmtId="0" fontId="16" fillId="0" borderId="1" xfId="6" applyFont="1" applyFill="1" applyBorder="1" applyAlignment="1">
      <alignment horizontal="right"/>
    </xf>
    <xf numFmtId="164" fontId="18" fillId="4" borderId="0" xfId="0" applyNumberFormat="1" applyFont="1" applyFill="1"/>
    <xf numFmtId="0" fontId="18" fillId="4" borderId="0" xfId="5" applyFont="1" applyFill="1"/>
    <xf numFmtId="164" fontId="18" fillId="0" borderId="0" xfId="5" applyNumberFormat="1" applyFont="1" applyFill="1"/>
    <xf numFmtId="9" fontId="18" fillId="0" borderId="0" xfId="5" applyNumberFormat="1" applyFont="1" applyFill="1"/>
    <xf numFmtId="164" fontId="18" fillId="4" borderId="0" xfId="5" applyNumberFormat="1" applyFont="1" applyFill="1" applyAlignment="1">
      <alignment horizontal="right"/>
    </xf>
    <xf numFmtId="168" fontId="18" fillId="4" borderId="0" xfId="6" applyNumberFormat="1" applyFont="1" applyFill="1" applyAlignment="1">
      <alignment horizontal="center"/>
    </xf>
    <xf numFmtId="164" fontId="18" fillId="4" borderId="0" xfId="6" applyNumberFormat="1" applyFont="1" applyFill="1" applyAlignment="1">
      <alignment horizontal="right"/>
    </xf>
    <xf numFmtId="165" fontId="16" fillId="4" borderId="1" xfId="7" applyNumberFormat="1" applyFont="1" applyFill="1" applyBorder="1" applyAlignment="1">
      <alignment horizontal="center"/>
    </xf>
    <xf numFmtId="165" fontId="16" fillId="0" borderId="14" xfId="7" applyNumberFormat="1" applyFont="1" applyFill="1" applyBorder="1" applyAlignment="1">
      <alignment horizontal="center"/>
    </xf>
    <xf numFmtId="0" fontId="19" fillId="6" borderId="9" xfId="5" applyFont="1" applyFill="1" applyBorder="1" applyAlignment="1">
      <alignment horizontal="right"/>
    </xf>
    <xf numFmtId="0" fontId="19" fillId="6" borderId="2" xfId="5" applyFont="1" applyFill="1" applyBorder="1" applyAlignment="1">
      <alignment horizontal="right"/>
    </xf>
    <xf numFmtId="0" fontId="19" fillId="6" borderId="4" xfId="5" applyFont="1" applyFill="1" applyBorder="1" applyAlignment="1">
      <alignment horizontal="right"/>
    </xf>
    <xf numFmtId="0" fontId="19" fillId="6" borderId="16" xfId="5" applyFont="1" applyFill="1" applyBorder="1" applyAlignment="1">
      <alignment horizontal="right"/>
    </xf>
    <xf numFmtId="0" fontId="16" fillId="0" borderId="0" xfId="5" applyFont="1" applyFill="1"/>
    <xf numFmtId="0" fontId="16" fillId="6" borderId="5" xfId="5" applyFont="1" applyFill="1" applyBorder="1"/>
    <xf numFmtId="0" fontId="16" fillId="6" borderId="2" xfId="5" applyFont="1" applyFill="1" applyBorder="1"/>
    <xf numFmtId="0" fontId="16" fillId="6" borderId="3" xfId="5" applyFont="1" applyFill="1" applyBorder="1" applyAlignment="1">
      <alignment horizontal="center" vertical="center"/>
    </xf>
    <xf numFmtId="0" fontId="16" fillId="6" borderId="4" xfId="5" applyFont="1" applyFill="1" applyBorder="1"/>
    <xf numFmtId="0" fontId="16" fillId="6" borderId="6" xfId="5" applyFont="1" applyFill="1" applyBorder="1" applyAlignment="1">
      <alignment horizontal="center"/>
    </xf>
    <xf numFmtId="0" fontId="16" fillId="6" borderId="8" xfId="5" applyFont="1" applyFill="1" applyBorder="1" applyAlignment="1">
      <alignment horizontal="center"/>
    </xf>
    <xf numFmtId="0" fontId="16" fillId="0" borderId="0" xfId="5" applyFont="1"/>
    <xf numFmtId="0" fontId="16" fillId="6" borderId="5" xfId="5" applyFont="1" applyFill="1" applyBorder="1" applyAlignment="1">
      <alignment horizontal="right"/>
    </xf>
    <xf numFmtId="0" fontId="16" fillId="6" borderId="4" xfId="5" applyFont="1" applyFill="1" applyBorder="1" applyAlignment="1">
      <alignment horizontal="right"/>
    </xf>
    <xf numFmtId="0" fontId="16" fillId="6" borderId="16" xfId="5" applyFont="1" applyFill="1" applyBorder="1"/>
    <xf numFmtId="0" fontId="16" fillId="6" borderId="19" xfId="5" applyFont="1" applyFill="1" applyBorder="1" applyAlignment="1">
      <alignment horizontal="center"/>
    </xf>
    <xf numFmtId="1" fontId="4" fillId="0" borderId="0" xfId="0" applyNumberFormat="1" applyFont="1" applyFill="1" applyBorder="1" applyAlignment="1">
      <alignment horizontal="left" vertical="center"/>
    </xf>
    <xf numFmtId="2" fontId="16" fillId="6" borderId="10" xfId="5" applyNumberFormat="1" applyFont="1" applyFill="1" applyBorder="1" applyAlignment="1">
      <alignment horizontal="center"/>
    </xf>
    <xf numFmtId="2" fontId="16" fillId="6" borderId="3" xfId="5" applyNumberFormat="1" applyFont="1" applyFill="1" applyBorder="1" applyAlignment="1">
      <alignment horizontal="center"/>
    </xf>
    <xf numFmtId="2" fontId="17" fillId="6" borderId="3" xfId="5" applyNumberFormat="1" applyFont="1" applyFill="1" applyBorder="1" applyAlignment="1">
      <alignment horizontal="center"/>
    </xf>
    <xf numFmtId="2" fontId="16" fillId="6" borderId="8" xfId="5" applyNumberFormat="1" applyFont="1" applyFill="1" applyBorder="1" applyAlignment="1">
      <alignment horizontal="center"/>
    </xf>
    <xf numFmtId="2" fontId="17" fillId="6" borderId="19" xfId="5" applyNumberFormat="1" applyFont="1" applyFill="1" applyBorder="1" applyAlignment="1">
      <alignment horizontal="center"/>
    </xf>
    <xf numFmtId="2" fontId="16" fillId="0" borderId="1" xfId="5" applyNumberFormat="1" applyFont="1" applyFill="1" applyBorder="1" applyAlignment="1">
      <alignment horizontal="center"/>
    </xf>
    <xf numFmtId="0" fontId="16" fillId="6" borderId="9" xfId="5" applyFont="1" applyFill="1" applyBorder="1"/>
    <xf numFmtId="0" fontId="16" fillId="6" borderId="10" xfId="5" applyFont="1" applyFill="1" applyBorder="1" applyAlignment="1">
      <alignment horizontal="center" vertical="center"/>
    </xf>
    <xf numFmtId="0" fontId="21" fillId="0" borderId="0" xfId="0" applyFont="1"/>
    <xf numFmtId="0" fontId="22" fillId="0" borderId="0" xfId="6" applyFont="1"/>
    <xf numFmtId="0" fontId="16" fillId="6" borderId="6" xfId="5" applyFont="1" applyFill="1" applyBorder="1" applyAlignment="1">
      <alignment horizontal="center" vertical="center"/>
    </xf>
    <xf numFmtId="0" fontId="16" fillId="6" borderId="20" xfId="5" applyFont="1" applyFill="1" applyBorder="1"/>
    <xf numFmtId="0" fontId="16" fillId="6" borderId="21" xfId="5" applyFont="1" applyFill="1" applyBorder="1" applyAlignment="1">
      <alignment horizontal="center" vertical="center"/>
    </xf>
    <xf numFmtId="164" fontId="18" fillId="0" borderId="0" xfId="0" applyNumberFormat="1" applyFont="1" applyFill="1"/>
    <xf numFmtId="0" fontId="0" fillId="4" borderId="0" xfId="0" applyFill="1"/>
    <xf numFmtId="0" fontId="14" fillId="0" borderId="0" xfId="0" applyFont="1"/>
    <xf numFmtId="0" fontId="23" fillId="0" borderId="0" xfId="0" applyFont="1" applyFill="1" applyBorder="1" applyAlignment="1">
      <alignment vertical="center"/>
    </xf>
    <xf numFmtId="0" fontId="24" fillId="0" borderId="0" xfId="6" applyFont="1"/>
    <xf numFmtId="0" fontId="24" fillId="0" borderId="0" xfId="6" applyFont="1" applyAlignment="1">
      <alignment horizontal="right"/>
    </xf>
    <xf numFmtId="0" fontId="23" fillId="0" borderId="0" xfId="6" applyFont="1" applyAlignment="1">
      <alignment horizontal="right"/>
    </xf>
    <xf numFmtId="167" fontId="25" fillId="0" borderId="0" xfId="10" applyNumberFormat="1" applyFont="1" applyFill="1" applyBorder="1" applyAlignment="1" applyProtection="1">
      <protection locked="0"/>
    </xf>
    <xf numFmtId="167" fontId="23" fillId="0" borderId="0" xfId="11" applyNumberFormat="1" applyFont="1" applyFill="1" applyBorder="1" applyAlignment="1" applyProtection="1">
      <protection locked="0"/>
    </xf>
    <xf numFmtId="0" fontId="24" fillId="4" borderId="0" xfId="6" applyFont="1" applyFill="1"/>
    <xf numFmtId="0" fontId="26" fillId="0" borderId="0" xfId="10" applyFont="1" applyAlignment="1" applyProtection="1"/>
    <xf numFmtId="0" fontId="27" fillId="0" borderId="0" xfId="6" applyFont="1"/>
    <xf numFmtId="0" fontId="27" fillId="4" borderId="0" xfId="6" applyFont="1" applyFill="1"/>
    <xf numFmtId="0" fontId="28" fillId="4" borderId="0" xfId="6" applyFont="1" applyFill="1"/>
    <xf numFmtId="0" fontId="29" fillId="4" borderId="0" xfId="0" applyFont="1" applyFill="1" applyBorder="1" applyAlignment="1">
      <alignment horizontal="center" vertical="center" wrapText="1"/>
    </xf>
    <xf numFmtId="0" fontId="27" fillId="0" borderId="0" xfId="0" applyFont="1"/>
    <xf numFmtId="0" fontId="28" fillId="4" borderId="22" xfId="0" applyFont="1" applyFill="1" applyBorder="1" applyAlignment="1">
      <alignment horizontal="center"/>
    </xf>
    <xf numFmtId="0" fontId="28" fillId="4" borderId="22" xfId="0" applyFont="1" applyFill="1" applyBorder="1" applyAlignment="1">
      <alignment horizontal="center" wrapText="1"/>
    </xf>
    <xf numFmtId="0" fontId="28" fillId="4" borderId="23" xfId="0" applyFont="1" applyFill="1" applyBorder="1" applyAlignment="1">
      <alignment horizontal="center" wrapText="1"/>
    </xf>
    <xf numFmtId="0" fontId="28" fillId="4" borderId="23" xfId="0" applyFont="1" applyFill="1" applyBorder="1" applyAlignment="1">
      <alignment horizontal="center"/>
    </xf>
    <xf numFmtId="0" fontId="28" fillId="4" borderId="18" xfId="0" applyFont="1" applyFill="1" applyBorder="1" applyAlignment="1">
      <alignment horizontal="center"/>
    </xf>
    <xf numFmtId="0" fontId="18" fillId="0" borderId="27" xfId="0" applyFont="1" applyBorder="1" applyAlignment="1">
      <alignment horizontal="left"/>
    </xf>
    <xf numFmtId="0" fontId="27" fillId="4" borderId="0" xfId="0" applyFont="1" applyFill="1"/>
    <xf numFmtId="0" fontId="18" fillId="0" borderId="29" xfId="0" applyFont="1" applyFill="1" applyBorder="1" applyAlignment="1">
      <alignment horizontal="left"/>
    </xf>
    <xf numFmtId="0" fontId="28" fillId="4" borderId="26" xfId="0" applyFont="1" applyFill="1" applyBorder="1" applyAlignment="1">
      <alignment horizontal="center"/>
    </xf>
    <xf numFmtId="0" fontId="27" fillId="0" borderId="27" xfId="0" applyFont="1" applyBorder="1" applyAlignment="1">
      <alignment horizontal="left" wrapText="1"/>
    </xf>
    <xf numFmtId="0" fontId="28" fillId="4" borderId="27" xfId="0" applyFont="1" applyFill="1" applyBorder="1" applyAlignment="1">
      <alignment horizontal="center"/>
    </xf>
    <xf numFmtId="0" fontId="18" fillId="0" borderId="27" xfId="0" applyFont="1" applyFill="1" applyBorder="1" applyAlignment="1">
      <alignment horizontal="left"/>
    </xf>
    <xf numFmtId="0" fontId="27" fillId="4" borderId="27" xfId="0" applyFont="1" applyFill="1" applyBorder="1" applyAlignment="1">
      <alignment horizontal="center"/>
    </xf>
    <xf numFmtId="0" fontId="27" fillId="0" borderId="30" xfId="0" applyFont="1" applyBorder="1" applyAlignment="1">
      <alignment horizontal="left" wrapText="1"/>
    </xf>
    <xf numFmtId="0" fontId="27" fillId="4" borderId="30" xfId="0" applyFont="1" applyFill="1" applyBorder="1" applyAlignment="1">
      <alignment horizontal="center"/>
    </xf>
    <xf numFmtId="0" fontId="27" fillId="0" borderId="0" xfId="0" applyFont="1" applyAlignment="1">
      <alignment horizontal="right"/>
    </xf>
    <xf numFmtId="0" fontId="27" fillId="0" borderId="26" xfId="0" applyFont="1" applyBorder="1" applyAlignment="1">
      <alignment horizontal="left"/>
    </xf>
    <xf numFmtId="0" fontId="27" fillId="0" borderId="27" xfId="0" applyFont="1" applyBorder="1" applyAlignment="1">
      <alignment horizontal="left"/>
    </xf>
    <xf numFmtId="0" fontId="27" fillId="0" borderId="28" xfId="0" applyFont="1" applyBorder="1" applyAlignment="1">
      <alignment horizontal="left"/>
    </xf>
    <xf numFmtId="0" fontId="27" fillId="0" borderId="29" xfId="0" applyFont="1" applyBorder="1" applyAlignment="1">
      <alignment horizontal="left"/>
    </xf>
    <xf numFmtId="0" fontId="27" fillId="0" borderId="30" xfId="0" applyFont="1" applyBorder="1" applyAlignment="1">
      <alignment horizontal="left"/>
    </xf>
    <xf numFmtId="0" fontId="27" fillId="0" borderId="29" xfId="0" applyFont="1" applyFill="1" applyBorder="1" applyAlignment="1">
      <alignment horizontal="left"/>
    </xf>
    <xf numFmtId="0" fontId="27" fillId="0" borderId="27" xfId="0" applyFont="1" applyFill="1" applyBorder="1" applyAlignment="1">
      <alignment horizontal="left"/>
    </xf>
    <xf numFmtId="0" fontId="27" fillId="0" borderId="24" xfId="0" applyFont="1" applyFill="1" applyBorder="1" applyAlignment="1">
      <alignment horizontal="left"/>
    </xf>
    <xf numFmtId="0" fontId="19" fillId="0" borderId="39" xfId="13" applyFont="1" applyFill="1" applyBorder="1"/>
    <xf numFmtId="0" fontId="16" fillId="0" borderId="13" xfId="13" applyFont="1" applyBorder="1"/>
    <xf numFmtId="0" fontId="16" fillId="0" borderId="36" xfId="13" applyFont="1" applyBorder="1"/>
    <xf numFmtId="0" fontId="16" fillId="0" borderId="40" xfId="13" applyFont="1" applyBorder="1"/>
    <xf numFmtId="0" fontId="16" fillId="0" borderId="2" xfId="6" applyFont="1" applyFill="1" applyBorder="1"/>
    <xf numFmtId="2" fontId="16" fillId="10" borderId="1" xfId="13" applyNumberFormat="1" applyFont="1" applyFill="1" applyBorder="1" applyAlignment="1">
      <alignment horizontal="center"/>
    </xf>
    <xf numFmtId="2" fontId="16" fillId="11" borderId="1" xfId="13" applyNumberFormat="1" applyFont="1" applyFill="1" applyBorder="1" applyAlignment="1">
      <alignment horizontal="center"/>
    </xf>
    <xf numFmtId="2" fontId="16" fillId="12" borderId="1" xfId="13" applyNumberFormat="1" applyFont="1" applyFill="1" applyBorder="1" applyAlignment="1">
      <alignment horizontal="center"/>
    </xf>
    <xf numFmtId="2" fontId="16" fillId="12" borderId="41" xfId="13" applyNumberFormat="1" applyFont="1" applyFill="1" applyBorder="1" applyAlignment="1">
      <alignment horizontal="center"/>
    </xf>
    <xf numFmtId="2" fontId="16" fillId="10" borderId="37" xfId="13" applyNumberFormat="1" applyFont="1" applyFill="1" applyBorder="1" applyAlignment="1">
      <alignment horizontal="center"/>
    </xf>
    <xf numFmtId="2" fontId="16" fillId="11" borderId="37" xfId="13" applyNumberFormat="1" applyFont="1" applyFill="1" applyBorder="1" applyAlignment="1">
      <alignment horizontal="center"/>
    </xf>
    <xf numFmtId="2" fontId="16" fillId="12" borderId="37" xfId="13" applyNumberFormat="1" applyFont="1" applyFill="1" applyBorder="1" applyAlignment="1">
      <alignment horizontal="center"/>
    </xf>
    <xf numFmtId="2" fontId="16" fillId="12" borderId="42" xfId="13" applyNumberFormat="1" applyFont="1" applyFill="1" applyBorder="1" applyAlignment="1">
      <alignment horizontal="center"/>
    </xf>
    <xf numFmtId="0" fontId="19" fillId="0" borderId="43" xfId="13" applyFont="1" applyFill="1" applyBorder="1"/>
    <xf numFmtId="0" fontId="16" fillId="0" borderId="12" xfId="13" applyFont="1" applyFill="1" applyBorder="1"/>
    <xf numFmtId="2" fontId="16" fillId="0" borderId="44" xfId="13" applyNumberFormat="1" applyFont="1" applyFill="1" applyBorder="1" applyAlignment="1">
      <alignment horizontal="center"/>
    </xf>
    <xf numFmtId="0" fontId="16" fillId="0" borderId="41" xfId="13" applyFont="1" applyFill="1" applyBorder="1"/>
    <xf numFmtId="2" fontId="16" fillId="10" borderId="45" xfId="13" applyNumberFormat="1" applyFont="1" applyFill="1" applyBorder="1" applyAlignment="1">
      <alignment horizontal="center"/>
    </xf>
    <xf numFmtId="2" fontId="16" fillId="11" borderId="45" xfId="13" applyNumberFormat="1" applyFont="1" applyFill="1" applyBorder="1" applyAlignment="1">
      <alignment horizontal="center"/>
    </xf>
    <xf numFmtId="2" fontId="16" fillId="12" borderId="45" xfId="13" applyNumberFormat="1" applyFont="1" applyFill="1" applyBorder="1" applyAlignment="1">
      <alignment horizontal="center"/>
    </xf>
    <xf numFmtId="0" fontId="30" fillId="0" borderId="49" xfId="5" applyFont="1" applyBorder="1" applyAlignment="1">
      <alignment horizontal="center"/>
    </xf>
    <xf numFmtId="0" fontId="30" fillId="0" borderId="16" xfId="5" applyFont="1" applyBorder="1" applyAlignment="1">
      <alignment horizontal="center"/>
    </xf>
    <xf numFmtId="0" fontId="30" fillId="0" borderId="19" xfId="0" applyFont="1" applyBorder="1" applyAlignment="1">
      <alignment horizontal="center"/>
    </xf>
    <xf numFmtId="167" fontId="32" fillId="0" borderId="10" xfId="0" applyNumberFormat="1" applyFont="1" applyBorder="1" applyAlignment="1"/>
    <xf numFmtId="167" fontId="32" fillId="0" borderId="3" xfId="0" applyNumberFormat="1" applyFont="1" applyBorder="1" applyAlignment="1"/>
    <xf numFmtId="0" fontId="31" fillId="0" borderId="0" xfId="0" applyFont="1" applyFill="1" applyBorder="1" applyAlignment="1" applyProtection="1"/>
    <xf numFmtId="0" fontId="31" fillId="0" borderId="34" xfId="0" applyFont="1" applyBorder="1" applyAlignment="1" applyProtection="1"/>
    <xf numFmtId="0" fontId="31" fillId="0" borderId="47" xfId="0" applyFont="1" applyBorder="1" applyAlignment="1" applyProtection="1"/>
    <xf numFmtId="15" fontId="27" fillId="0" borderId="35" xfId="0" applyNumberFormat="1" applyFont="1" applyBorder="1"/>
    <xf numFmtId="0" fontId="27" fillId="0" borderId="4" xfId="0" applyFont="1" applyBorder="1"/>
    <xf numFmtId="0" fontId="27" fillId="0" borderId="48" xfId="0" applyFont="1" applyBorder="1"/>
    <xf numFmtId="0" fontId="27" fillId="0" borderId="8" xfId="0" applyFont="1" applyBorder="1"/>
    <xf numFmtId="0" fontId="34" fillId="0" borderId="15" xfId="0" applyFont="1" applyBorder="1" applyAlignment="1">
      <alignment horizontal="center"/>
    </xf>
    <xf numFmtId="0" fontId="34" fillId="0" borderId="46" xfId="0" applyFont="1" applyBorder="1" applyAlignment="1">
      <alignment horizontal="center"/>
    </xf>
    <xf numFmtId="167" fontId="34" fillId="0" borderId="19" xfId="0" applyNumberFormat="1" applyFont="1" applyBorder="1" applyAlignment="1">
      <alignment horizontal="center"/>
    </xf>
    <xf numFmtId="0" fontId="33" fillId="0" borderId="9" xfId="10" applyBorder="1" applyAlignment="1" applyProtection="1"/>
    <xf numFmtId="0" fontId="33" fillId="0" borderId="2" xfId="10" applyBorder="1" applyAlignment="1" applyProtection="1"/>
    <xf numFmtId="0" fontId="33" fillId="0" borderId="34" xfId="10" applyBorder="1" applyAlignment="1" applyProtection="1"/>
    <xf numFmtId="0" fontId="33" fillId="0" borderId="47" xfId="10" applyBorder="1" applyAlignment="1" applyProtection="1"/>
    <xf numFmtId="15" fontId="32" fillId="0" borderId="3" xfId="0" applyNumberFormat="1" applyFont="1" applyBorder="1"/>
    <xf numFmtId="0" fontId="32" fillId="0" borderId="3" xfId="0" applyFont="1" applyBorder="1"/>
    <xf numFmtId="15" fontId="32" fillId="0" borderId="35" xfId="0" applyNumberFormat="1" applyFont="1" applyBorder="1"/>
    <xf numFmtId="0" fontId="33" fillId="0" borderId="0" xfId="10" applyFill="1" applyBorder="1" applyAlignment="1" applyProtection="1">
      <alignment horizontal="left" vertical="center"/>
    </xf>
    <xf numFmtId="0" fontId="33" fillId="0" borderId="0" xfId="10" applyFont="1" applyFill="1" applyBorder="1" applyAlignment="1" applyProtection="1">
      <alignment horizontal="left" vertical="center"/>
    </xf>
    <xf numFmtId="0" fontId="31" fillId="0" borderId="0" xfId="0" applyFont="1" applyFill="1" applyBorder="1" applyAlignment="1" applyProtection="1">
      <alignment horizontal="left"/>
    </xf>
    <xf numFmtId="0" fontId="33" fillId="0" borderId="0" xfId="10" applyFill="1" applyBorder="1" applyAlignment="1" applyProtection="1">
      <alignment horizontal="left"/>
    </xf>
    <xf numFmtId="0" fontId="33" fillId="0" borderId="0" xfId="14" applyFill="1" applyBorder="1" applyAlignment="1">
      <alignment horizontal="left" vertical="center"/>
    </xf>
    <xf numFmtId="0" fontId="35" fillId="0" borderId="0" xfId="0" applyFont="1" applyAlignment="1">
      <alignment horizontal="center" vertical="center"/>
    </xf>
    <xf numFmtId="0" fontId="35" fillId="0" borderId="0" xfId="0" applyFont="1" applyAlignment="1">
      <alignment horizontal="center"/>
    </xf>
    <xf numFmtId="15" fontId="32" fillId="0" borderId="1" xfId="6" applyNumberFormat="1" applyFont="1" applyBorder="1" applyAlignment="1">
      <alignment horizontal="center"/>
    </xf>
    <xf numFmtId="0" fontId="32" fillId="0" borderId="1" xfId="6" applyFont="1" applyBorder="1" applyAlignment="1">
      <alignment horizontal="center"/>
    </xf>
    <xf numFmtId="0" fontId="32" fillId="0" borderId="1" xfId="6" applyFont="1" applyBorder="1"/>
    <xf numFmtId="15"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xf numFmtId="15" fontId="32" fillId="0" borderId="1" xfId="6" applyNumberFormat="1" applyFont="1" applyBorder="1"/>
    <xf numFmtId="15" fontId="32" fillId="0" borderId="1" xfId="0" applyNumberFormat="1" applyFont="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xf numFmtId="0" fontId="32" fillId="0" borderId="1" xfId="0" applyFont="1" applyBorder="1" applyAlignment="1">
      <alignment horizontal="center"/>
    </xf>
    <xf numFmtId="15" fontId="32" fillId="0" borderId="38" xfId="0" applyNumberFormat="1" applyFont="1" applyBorder="1"/>
    <xf numFmtId="0" fontId="32" fillId="0" borderId="38" xfId="0" applyFont="1" applyBorder="1"/>
    <xf numFmtId="0" fontId="32" fillId="0" borderId="43" xfId="0" applyFont="1" applyBorder="1"/>
    <xf numFmtId="0" fontId="27" fillId="0" borderId="50" xfId="0" applyFont="1" applyBorder="1"/>
    <xf numFmtId="0" fontId="27" fillId="0" borderId="51" xfId="0" applyFont="1" applyBorder="1"/>
    <xf numFmtId="0" fontId="32" fillId="0" borderId="39" xfId="0" applyFont="1" applyBorder="1"/>
    <xf numFmtId="15" fontId="32" fillId="0" borderId="52" xfId="0" applyNumberFormat="1" applyFont="1" applyBorder="1"/>
    <xf numFmtId="15" fontId="32" fillId="0" borderId="10" xfId="0" applyNumberFormat="1" applyFont="1" applyBorder="1"/>
    <xf numFmtId="0" fontId="33" fillId="0" borderId="2" xfId="14" applyBorder="1" applyAlignment="1" applyProtection="1"/>
    <xf numFmtId="0" fontId="16" fillId="4" borderId="0" xfId="5" applyFont="1" applyFill="1" applyAlignment="1">
      <alignment horizontal="right"/>
    </xf>
    <xf numFmtId="164" fontId="16" fillId="4" borderId="0" xfId="0" applyNumberFormat="1" applyFont="1" applyFill="1" applyAlignment="1">
      <alignment horizontal="right"/>
    </xf>
    <xf numFmtId="1" fontId="16" fillId="4" borderId="0" xfId="0" applyNumberFormat="1" applyFont="1" applyFill="1" applyAlignment="1">
      <alignment horizontal="right"/>
    </xf>
    <xf numFmtId="0" fontId="16" fillId="4" borderId="0" xfId="5" quotePrefix="1" applyFont="1" applyFill="1" applyAlignment="1">
      <alignment horizontal="right"/>
    </xf>
    <xf numFmtId="0" fontId="17" fillId="0" borderId="1" xfId="0" applyFont="1" applyFill="1" applyBorder="1" applyAlignment="1">
      <alignment vertical="center"/>
    </xf>
    <xf numFmtId="0" fontId="17" fillId="0" borderId="0" xfId="0" applyFont="1" applyFill="1" applyBorder="1" applyAlignment="1">
      <alignment vertical="center"/>
    </xf>
    <xf numFmtId="0" fontId="16" fillId="0" borderId="1" xfId="0" applyFont="1" applyFill="1" applyBorder="1" applyAlignment="1">
      <alignment horizontal="right" vertical="center"/>
    </xf>
    <xf numFmtId="0" fontId="16" fillId="0" borderId="0" xfId="0" applyFont="1" applyFill="1" applyBorder="1" applyAlignment="1">
      <alignment horizontal="center" vertical="center"/>
    </xf>
    <xf numFmtId="164" fontId="16" fillId="0" borderId="0" xfId="0" applyNumberFormat="1" applyFont="1" applyFill="1" applyBorder="1" applyAlignment="1">
      <alignment horizontal="center" vertical="center"/>
    </xf>
    <xf numFmtId="0" fontId="16" fillId="0" borderId="0" xfId="0" applyFont="1" applyFill="1" applyBorder="1" applyAlignment="1">
      <alignment horizontal="right" vertical="center"/>
    </xf>
    <xf numFmtId="0" fontId="16" fillId="0" borderId="0" xfId="0" applyFont="1" applyFill="1" applyBorder="1" applyAlignment="1">
      <alignment horizontal="left" vertical="center"/>
    </xf>
    <xf numFmtId="0" fontId="16" fillId="0" borderId="1" xfId="0" applyFont="1" applyFill="1" applyBorder="1" applyAlignment="1">
      <alignment horizontal="center" vertical="center" textRotation="90"/>
    </xf>
    <xf numFmtId="166"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9" fillId="0" borderId="11" xfId="5" applyFont="1" applyFill="1" applyBorder="1"/>
    <xf numFmtId="0" fontId="16" fillId="0" borderId="1" xfId="0" applyFont="1" applyFill="1" applyBorder="1" applyAlignment="1">
      <alignment vertical="center"/>
    </xf>
    <xf numFmtId="9"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0" fontId="17" fillId="0" borderId="1" xfId="0" applyFont="1" applyFill="1" applyBorder="1" applyAlignment="1">
      <alignment horizontal="left" vertical="center"/>
    </xf>
    <xf numFmtId="0" fontId="16" fillId="0" borderId="1" xfId="0" applyFont="1" applyFill="1" applyBorder="1" applyAlignment="1">
      <alignment horizontal="left" vertical="center"/>
    </xf>
    <xf numFmtId="1" fontId="16" fillId="0" borderId="1" xfId="1" applyNumberFormat="1" applyFont="1" applyFill="1" applyBorder="1" applyAlignment="1">
      <alignment horizontal="center" vertical="center"/>
    </xf>
    <xf numFmtId="0" fontId="19" fillId="0" borderId="12" xfId="5" applyFont="1" applyFill="1" applyBorder="1"/>
    <xf numFmtId="9" fontId="16" fillId="0" borderId="1" xfId="1" applyNumberFormat="1" applyFont="1" applyFill="1" applyBorder="1" applyAlignment="1">
      <alignment horizontal="center" vertical="center"/>
    </xf>
    <xf numFmtId="9" fontId="16" fillId="0" borderId="1" xfId="4" applyFont="1" applyFill="1" applyBorder="1" applyAlignment="1">
      <alignment horizontal="center" vertical="center"/>
    </xf>
    <xf numFmtId="9" fontId="16" fillId="0" borderId="1" xfId="4" applyNumberFormat="1" applyFont="1" applyFill="1" applyBorder="1" applyAlignment="1">
      <alignment horizontal="center" vertical="center"/>
    </xf>
    <xf numFmtId="2" fontId="16" fillId="0" borderId="1" xfId="4" applyNumberFormat="1" applyFont="1" applyFill="1" applyBorder="1" applyAlignment="1">
      <alignment horizontal="center" vertical="center"/>
    </xf>
    <xf numFmtId="0" fontId="16" fillId="0" borderId="1" xfId="0" applyFont="1" applyFill="1" applyBorder="1" applyAlignment="1">
      <alignment horizontal="center" vertical="center"/>
    </xf>
    <xf numFmtId="0" fontId="19" fillId="5" borderId="15" xfId="5" applyFont="1" applyFill="1" applyBorder="1" applyAlignment="1"/>
    <xf numFmtId="0" fontId="19" fillId="5" borderId="17" xfId="5" applyFont="1" applyFill="1" applyBorder="1" applyAlignment="1"/>
    <xf numFmtId="0" fontId="16" fillId="6" borderId="9" xfId="5" applyFont="1" applyFill="1" applyBorder="1" applyAlignment="1">
      <alignment horizontal="right"/>
    </xf>
    <xf numFmtId="2" fontId="36" fillId="6" borderId="10" xfId="5" applyNumberFormat="1" applyFont="1" applyFill="1" applyBorder="1" applyAlignment="1">
      <alignment horizontal="right"/>
    </xf>
    <xf numFmtId="2" fontId="36" fillId="6" borderId="8" xfId="5" applyNumberFormat="1" applyFont="1" applyFill="1" applyBorder="1" applyAlignment="1">
      <alignment horizontal="right"/>
    </xf>
    <xf numFmtId="0" fontId="19" fillId="6" borderId="22" xfId="6" applyFont="1" applyFill="1" applyBorder="1" applyAlignment="1"/>
    <xf numFmtId="0" fontId="18" fillId="0" borderId="0" xfId="5" applyFont="1" applyFill="1"/>
    <xf numFmtId="2" fontId="16" fillId="12" borderId="8" xfId="13" applyNumberFormat="1" applyFont="1" applyFill="1" applyBorder="1" applyAlignment="1">
      <alignment horizontal="center"/>
    </xf>
    <xf numFmtId="0" fontId="16" fillId="0" borderId="31" xfId="11" applyFont="1" applyFill="1" applyBorder="1"/>
    <xf numFmtId="2" fontId="16" fillId="10" borderId="53" xfId="13" applyNumberFormat="1" applyFont="1" applyFill="1" applyBorder="1" applyAlignment="1">
      <alignment horizontal="center"/>
    </xf>
    <xf numFmtId="2" fontId="16" fillId="11" borderId="53" xfId="13" applyNumberFormat="1" applyFont="1" applyFill="1" applyBorder="1" applyAlignment="1">
      <alignment horizontal="center"/>
    </xf>
    <xf numFmtId="2" fontId="16" fillId="12" borderId="53" xfId="13" applyNumberFormat="1" applyFont="1" applyFill="1" applyBorder="1" applyAlignment="1">
      <alignment horizontal="center"/>
    </xf>
    <xf numFmtId="2" fontId="16" fillId="12" borderId="21" xfId="13" applyNumberFormat="1" applyFont="1" applyFill="1" applyBorder="1" applyAlignment="1">
      <alignment horizontal="center"/>
    </xf>
    <xf numFmtId="0" fontId="27" fillId="0" borderId="24" xfId="0" applyFont="1" applyBorder="1" applyAlignment="1">
      <alignment horizontal="left"/>
    </xf>
    <xf numFmtId="0" fontId="27" fillId="0" borderId="0" xfId="0" applyFont="1" applyBorder="1" applyAlignment="1">
      <alignment horizontal="left"/>
    </xf>
    <xf numFmtId="0" fontId="26" fillId="0" borderId="0" xfId="15" applyFont="1" applyAlignment="1" applyProtection="1"/>
    <xf numFmtId="0" fontId="32" fillId="0" borderId="0" xfId="16" applyFont="1"/>
    <xf numFmtId="0" fontId="32" fillId="0" borderId="0" xfId="16" applyFont="1" applyAlignment="1">
      <alignment horizontal="center"/>
    </xf>
    <xf numFmtId="0" fontId="32" fillId="0" borderId="1" xfId="16" applyFont="1" applyBorder="1" applyAlignment="1">
      <alignment horizontal="center" vertical="center" wrapText="1"/>
    </xf>
    <xf numFmtId="0" fontId="32" fillId="0" borderId="1" xfId="16" applyFont="1" applyBorder="1" applyAlignment="1">
      <alignment vertical="center" wrapText="1"/>
    </xf>
    <xf numFmtId="0" fontId="32" fillId="0" borderId="1" xfId="16" applyFont="1" applyBorder="1"/>
    <xf numFmtId="0" fontId="33" fillId="0" borderId="0" xfId="14" applyFill="1" applyBorder="1" applyAlignment="1" applyProtection="1">
      <alignment horizontal="left" vertical="center"/>
    </xf>
    <xf numFmtId="0" fontId="32" fillId="0" borderId="1" xfId="6" applyFont="1" applyBorder="1" applyAlignment="1">
      <alignment horizontal="center" vertical="center"/>
    </xf>
    <xf numFmtId="0" fontId="0" fillId="0" borderId="1" xfId="0" applyBorder="1"/>
    <xf numFmtId="0" fontId="15" fillId="0" borderId="12" xfId="13" applyFont="1" applyFill="1" applyBorder="1"/>
    <xf numFmtId="0" fontId="16" fillId="0" borderId="1" xfId="11" applyFont="1" applyFill="1" applyBorder="1"/>
    <xf numFmtId="9" fontId="16" fillId="0" borderId="1" xfId="11" applyNumberFormat="1" applyFont="1" applyBorder="1"/>
    <xf numFmtId="0" fontId="27" fillId="0" borderId="1" xfId="13" applyFont="1" applyFill="1" applyBorder="1"/>
    <xf numFmtId="0" fontId="18" fillId="0" borderId="1" xfId="17" applyFont="1" applyFill="1" applyBorder="1"/>
    <xf numFmtId="0" fontId="16" fillId="0" borderId="1" xfId="0" applyFont="1" applyBorder="1" applyAlignment="1">
      <alignment horizontal="left" vertical="center" wrapText="1"/>
    </xf>
    <xf numFmtId="0" fontId="30" fillId="0" borderId="54" xfId="5" applyFont="1" applyBorder="1" applyAlignment="1">
      <alignment horizontal="center"/>
    </xf>
    <xf numFmtId="0" fontId="33" fillId="4" borderId="13" xfId="14" applyFill="1" applyBorder="1" applyAlignment="1" applyProtection="1">
      <alignment horizontal="left"/>
    </xf>
    <xf numFmtId="15" fontId="32" fillId="0" borderId="36" xfId="0" applyNumberFormat="1" applyFont="1" applyBorder="1"/>
    <xf numFmtId="15" fontId="32" fillId="0" borderId="44" xfId="0" applyNumberFormat="1" applyFont="1" applyBorder="1"/>
    <xf numFmtId="0" fontId="32" fillId="0" borderId="44" xfId="0" applyFont="1" applyBorder="1"/>
    <xf numFmtId="0" fontId="38" fillId="0" borderId="37" xfId="10" applyFont="1" applyBorder="1" applyAlignment="1" applyProtection="1"/>
    <xf numFmtId="0" fontId="27" fillId="0" borderId="37" xfId="0" applyFont="1" applyBorder="1" applyAlignment="1" applyProtection="1"/>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8" fillId="4" borderId="55" xfId="14" applyFont="1" applyFill="1" applyBorder="1" applyAlignment="1" applyProtection="1"/>
    <xf numFmtId="0" fontId="38" fillId="4" borderId="14" xfId="10" applyFont="1" applyFill="1" applyBorder="1" applyAlignment="1" applyProtection="1"/>
    <xf numFmtId="0" fontId="27" fillId="0" borderId="45" xfId="0" applyFont="1" applyBorder="1" applyAlignment="1"/>
    <xf numFmtId="0" fontId="7" fillId="0" borderId="0" xfId="18" applyFont="1" applyAlignment="1">
      <alignment horizontal="right" vertical="center"/>
    </xf>
    <xf numFmtId="15" fontId="7" fillId="0" borderId="0" xfId="18" applyNumberFormat="1" applyFont="1" applyAlignment="1">
      <alignment horizontal="left" vertical="center"/>
    </xf>
    <xf numFmtId="0" fontId="33" fillId="0" borderId="0" xfId="10" applyAlignment="1" applyProtection="1">
      <alignment horizontal="center" vertical="center"/>
    </xf>
    <xf numFmtId="0" fontId="4" fillId="0" borderId="0" xfId="18" applyFont="1"/>
    <xf numFmtId="0" fontId="4" fillId="0" borderId="0" xfId="18" applyFont="1" applyAlignment="1">
      <alignment horizontal="center" vertical="center" wrapText="1"/>
    </xf>
    <xf numFmtId="0" fontId="3" fillId="0" borderId="0" xfId="18" applyFont="1" applyAlignment="1">
      <alignment horizontal="center" vertical="center"/>
    </xf>
    <xf numFmtId="0" fontId="40" fillId="0" borderId="0" xfId="18" applyFont="1" applyAlignment="1">
      <alignment horizontal="center" vertical="center" wrapText="1"/>
    </xf>
    <xf numFmtId="0" fontId="41" fillId="0" borderId="37" xfId="19" applyFont="1" applyBorder="1" applyAlignment="1">
      <alignment horizontal="center" vertical="center" textRotation="180"/>
    </xf>
    <xf numFmtId="0" fontId="41" fillId="6" borderId="37" xfId="19" applyFont="1" applyFill="1" applyBorder="1" applyAlignment="1">
      <alignment horizontal="center" vertical="center" textRotation="180"/>
    </xf>
    <xf numFmtId="0" fontId="43" fillId="0" borderId="5" xfId="18" applyFont="1" applyBorder="1"/>
    <xf numFmtId="0" fontId="43" fillId="0" borderId="55" xfId="18" applyFont="1" applyBorder="1"/>
    <xf numFmtId="0" fontId="43" fillId="0" borderId="55" xfId="19" applyFont="1" applyBorder="1" applyAlignment="1">
      <alignment horizontal="center" vertical="center"/>
    </xf>
    <xf numFmtId="0" fontId="2" fillId="0" borderId="0" xfId="18"/>
    <xf numFmtId="0" fontId="43" fillId="0" borderId="2" xfId="18" applyFont="1" applyBorder="1"/>
    <xf numFmtId="0" fontId="43" fillId="0" borderId="1" xfId="18" applyFont="1" applyBorder="1"/>
    <xf numFmtId="0" fontId="43" fillId="0" borderId="1" xfId="19" applyFont="1" applyBorder="1" applyAlignment="1">
      <alignment horizontal="center" vertical="center"/>
    </xf>
    <xf numFmtId="0" fontId="44" fillId="14" borderId="0" xfId="18" applyFont="1" applyFill="1"/>
    <xf numFmtId="0" fontId="43" fillId="0" borderId="6" xfId="19" applyFont="1" applyBorder="1" applyAlignment="1">
      <alignment horizontal="center" vertical="center"/>
    </xf>
    <xf numFmtId="0" fontId="43" fillId="0" borderId="3" xfId="19" applyFont="1" applyBorder="1" applyAlignment="1">
      <alignment horizontal="center" vertical="center"/>
    </xf>
    <xf numFmtId="0" fontId="43" fillId="0" borderId="4" xfId="18" applyFont="1" applyBorder="1"/>
    <xf numFmtId="0" fontId="43" fillId="0" borderId="45" xfId="18" applyFont="1" applyBorder="1"/>
    <xf numFmtId="0" fontId="43" fillId="0" borderId="45" xfId="19" applyFont="1" applyBorder="1" applyAlignment="1">
      <alignment horizontal="center" vertical="center"/>
    </xf>
    <xf numFmtId="0" fontId="43" fillId="0" borderId="8" xfId="19" applyFont="1" applyBorder="1" applyAlignment="1">
      <alignment horizontal="center" vertical="center"/>
    </xf>
    <xf numFmtId="0" fontId="33" fillId="0" borderId="34" xfId="14" applyBorder="1" applyAlignment="1" applyProtection="1"/>
    <xf numFmtId="0" fontId="38" fillId="4" borderId="1" xfId="10" applyFont="1" applyFill="1" applyBorder="1" applyAlignment="1" applyProtection="1"/>
    <xf numFmtId="0" fontId="33" fillId="4" borderId="1" xfId="14" applyFill="1" applyBorder="1" applyAlignment="1" applyProtection="1">
      <alignment horizontal="left"/>
    </xf>
    <xf numFmtId="0" fontId="33" fillId="0" borderId="5" xfId="14" applyBorder="1" applyAlignment="1" applyProtection="1"/>
    <xf numFmtId="0" fontId="33" fillId="4" borderId="56" xfId="14" applyFill="1" applyBorder="1" applyAlignment="1" applyProtection="1">
      <alignment horizontal="left"/>
    </xf>
    <xf numFmtId="167" fontId="32" fillId="0" borderId="6" xfId="0" applyNumberFormat="1" applyFont="1" applyBorder="1" applyAlignment="1"/>
    <xf numFmtId="0" fontId="33" fillId="0" borderId="2" xfId="14" applyBorder="1"/>
    <xf numFmtId="0" fontId="3" fillId="0" borderId="0" xfId="0" applyFont="1" applyFill="1" applyBorder="1" applyAlignment="1">
      <alignment horizontal="center" vertical="center"/>
    </xf>
    <xf numFmtId="0" fontId="2" fillId="0" borderId="0" xfId="0" applyFont="1"/>
    <xf numFmtId="0" fontId="2" fillId="0" borderId="0" xfId="0" applyFont="1" applyBorder="1" applyAlignment="1">
      <alignment horizontal="left" vertical="center"/>
    </xf>
    <xf numFmtId="0" fontId="2" fillId="4" borderId="0" xfId="0" applyFont="1" applyFill="1"/>
    <xf numFmtId="0" fontId="15" fillId="7" borderId="15" xfId="6" applyFont="1" applyFill="1" applyBorder="1" applyAlignment="1">
      <alignment horizontal="center"/>
    </xf>
    <xf numFmtId="0" fontId="15" fillId="7" borderId="17" xfId="6" applyFont="1" applyFill="1" applyBorder="1" applyAlignment="1">
      <alignment horizontal="center"/>
    </xf>
    <xf numFmtId="0" fontId="15" fillId="8" borderId="15" xfId="6" applyFont="1" applyFill="1" applyBorder="1" applyAlignment="1">
      <alignment horizontal="center"/>
    </xf>
    <xf numFmtId="0" fontId="15" fillId="8" borderId="17" xfId="6" applyFont="1" applyFill="1" applyBorder="1" applyAlignment="1">
      <alignment horizontal="center"/>
    </xf>
    <xf numFmtId="0" fontId="15" fillId="9" borderId="15" xfId="6" applyFont="1" applyFill="1" applyBorder="1" applyAlignment="1">
      <alignment horizontal="center"/>
    </xf>
    <xf numFmtId="0" fontId="15" fillId="9" borderId="17" xfId="6" applyFont="1" applyFill="1" applyBorder="1" applyAlignment="1">
      <alignment horizontal="center"/>
    </xf>
    <xf numFmtId="0" fontId="23" fillId="0" borderId="0" xfId="0" applyFont="1" applyFill="1" applyBorder="1" applyAlignment="1">
      <alignment horizontal="left" vertical="center"/>
    </xf>
    <xf numFmtId="15"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9" fillId="6" borderId="15" xfId="6" applyFont="1" applyFill="1" applyBorder="1" applyAlignment="1">
      <alignment horizontal="left"/>
    </xf>
    <xf numFmtId="0" fontId="19" fillId="6" borderId="17" xfId="6" applyFont="1" applyFill="1" applyBorder="1" applyAlignment="1">
      <alignment horizontal="left"/>
    </xf>
    <xf numFmtId="0" fontId="19" fillId="6" borderId="7" xfId="5" applyFont="1" applyFill="1" applyBorder="1" applyAlignment="1">
      <alignment horizontal="left"/>
    </xf>
    <xf numFmtId="0" fontId="19" fillId="6" borderId="18" xfId="5" applyFont="1" applyFill="1" applyBorder="1" applyAlignment="1">
      <alignment horizontal="left"/>
    </xf>
    <xf numFmtId="0" fontId="29" fillId="4" borderId="31" xfId="0" applyFont="1" applyFill="1" applyBorder="1" applyAlignment="1">
      <alignment horizontal="center" vertical="center" wrapText="1"/>
    </xf>
    <xf numFmtId="0" fontId="27" fillId="0" borderId="33" xfId="0" applyFont="1" applyBorder="1" applyAlignment="1">
      <alignment horizontal="center" vertical="center" wrapText="1"/>
    </xf>
    <xf numFmtId="0" fontId="29" fillId="4" borderId="15"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2" xfId="0" applyFont="1" applyBorder="1" applyAlignment="1">
      <alignment horizontal="center" vertical="center" wrapText="1"/>
    </xf>
    <xf numFmtId="0" fontId="28" fillId="4" borderId="23"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0" borderId="23" xfId="0" applyFont="1" applyBorder="1" applyAlignment="1">
      <alignment horizontal="center" vertical="center"/>
    </xf>
    <xf numFmtId="0" fontId="28" fillId="0" borderId="32" xfId="0" applyFont="1" applyBorder="1" applyAlignment="1">
      <alignment horizontal="center" vertical="center"/>
    </xf>
    <xf numFmtId="0" fontId="27" fillId="0" borderId="2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31" xfId="0" applyFont="1" applyBorder="1" applyAlignment="1">
      <alignment horizontal="center" vertical="center" wrapText="1"/>
    </xf>
    <xf numFmtId="0" fontId="28" fillId="4" borderId="31" xfId="0" applyFont="1" applyFill="1" applyBorder="1" applyAlignment="1">
      <alignment horizontal="center" vertical="center" wrapText="1"/>
    </xf>
    <xf numFmtId="0" fontId="42" fillId="13" borderId="5" xfId="19" applyFont="1" applyFill="1" applyBorder="1" applyAlignment="1">
      <alignment horizontal="center" vertical="center" textRotation="180" wrapText="1"/>
    </xf>
    <xf numFmtId="0" fontId="42" fillId="13" borderId="2" xfId="19" applyFont="1" applyFill="1" applyBorder="1" applyAlignment="1">
      <alignment horizontal="center" vertical="center" textRotation="180" wrapText="1"/>
    </xf>
    <xf numFmtId="0" fontId="42" fillId="13" borderId="4" xfId="19" applyFont="1" applyFill="1" applyBorder="1" applyAlignment="1">
      <alignment horizontal="center" vertical="center" textRotation="180" wrapText="1"/>
    </xf>
    <xf numFmtId="0" fontId="39" fillId="0" borderId="36" xfId="18" applyFont="1" applyBorder="1" applyAlignment="1">
      <alignment horizontal="center"/>
    </xf>
    <xf numFmtId="0" fontId="42" fillId="13" borderId="23" xfId="19" applyFont="1" applyFill="1" applyBorder="1" applyAlignment="1">
      <alignment horizontal="center" vertical="center" textRotation="180" wrapText="1"/>
    </xf>
    <xf numFmtId="0" fontId="42" fillId="13" borderId="24" xfId="19" applyFont="1" applyFill="1" applyBorder="1" applyAlignment="1">
      <alignment horizontal="center" vertical="center" textRotation="180" wrapText="1"/>
    </xf>
    <xf numFmtId="0" fontId="42" fillId="13" borderId="32" xfId="19" applyFont="1" applyFill="1" applyBorder="1" applyAlignment="1">
      <alignment horizontal="center" vertical="center" textRotation="180" wrapText="1"/>
    </xf>
  </cellXfs>
  <cellStyles count="20">
    <cellStyle name="Comma" xfId="1" builtinId="3"/>
    <cellStyle name="Comma 2 2" xfId="7" xr:uid="{00000000-0005-0000-0000-000001000000}"/>
    <cellStyle name="Comma0" xfId="12" xr:uid="{00000000-0005-0000-0000-000002000000}"/>
    <cellStyle name="Hyperlink" xfId="9" builtinId="8" hidden="1"/>
    <cellStyle name="Hyperlink" xfId="14" builtinId="8" customBuiltin="1"/>
    <cellStyle name="Hyperlink 2" xfId="10" xr:uid="{00000000-0005-0000-0000-000005000000}"/>
    <cellStyle name="Hyperlink 2 2" xfId="15" xr:uid="{00000000-0005-0000-0000-000006000000}"/>
    <cellStyle name="Normal" xfId="0" builtinId="0"/>
    <cellStyle name="Normal 2" xfId="8" xr:uid="{00000000-0005-0000-0000-000008000000}"/>
    <cellStyle name="Normal 2 2" xfId="6" xr:uid="{00000000-0005-0000-0000-000009000000}"/>
    <cellStyle name="Normal 2 2 2" xfId="17" xr:uid="{00000000-0005-0000-0000-00000A000000}"/>
    <cellStyle name="Normal 2 3" xfId="16" xr:uid="{00000000-0005-0000-0000-00000B000000}"/>
    <cellStyle name="Normal 3" xfId="5" xr:uid="{00000000-0005-0000-0000-00000C000000}"/>
    <cellStyle name="Normal 3 2" xfId="11" xr:uid="{00000000-0005-0000-0000-00000D000000}"/>
    <cellStyle name="Normal 3 2 2" xfId="13" xr:uid="{00000000-0005-0000-0000-00000E000000}"/>
    <cellStyle name="Normal 4" xfId="19" xr:uid="{00000000-0005-0000-0000-00000F000000}"/>
    <cellStyle name="Normal 7" xfId="18" xr:uid="{00000000-0005-0000-0000-000010000000}"/>
    <cellStyle name="Normal1" xfId="2" xr:uid="{00000000-0005-0000-0000-000011000000}"/>
    <cellStyle name="Normal2" xfId="3" xr:uid="{00000000-0005-0000-0000-000012000000}"/>
    <cellStyle name="Percent" xfId="4" builtinId="5"/>
  </cellStyles>
  <dxfs count="185">
    <dxf>
      <fill>
        <patternFill>
          <bgColor theme="0" tint="-0.24994659260841701"/>
        </patternFill>
      </fill>
    </dxf>
    <dxf>
      <fill>
        <patternFill>
          <bgColor theme="0" tint="-0.24994659260841701"/>
        </patternFill>
      </fill>
    </dxf>
    <dxf>
      <fill>
        <patternFill>
          <bgColor theme="0" tint="-0.24994659260841701"/>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color rgb="FFFF7979"/>
      </font>
    </dxf>
    <dxf>
      <font>
        <color rgb="FFFF797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
      <font>
        <b val="0"/>
        <i/>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239000" y="717232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7239000" y="7324725"/>
          <a:ext cx="76200" cy="14287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096125" y="71532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7096125" y="7305675"/>
          <a:ext cx="76200" cy="1428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096125" y="71532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7096125" y="7305675"/>
          <a:ext cx="76200" cy="1428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096125" y="71532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096125" y="7305675"/>
          <a:ext cx="76200" cy="1428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7096125" y="71532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7096125" y="7305675"/>
          <a:ext cx="76200" cy="14287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2FE6D3CD-B2AC-4432-8590-605853928BC7}"/>
            </a:ext>
          </a:extLst>
        </xdr:cNvPr>
        <xdr:cNvSpPr txBox="1">
          <a:spLocks noChangeArrowheads="1"/>
        </xdr:cNvSpPr>
      </xdr:nvSpPr>
      <xdr:spPr bwMode="auto">
        <a:xfrm>
          <a:off x="7305675" y="69246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4F7DEE4F-2FE4-4877-8206-EEE99363F434}"/>
            </a:ext>
          </a:extLst>
        </xdr:cNvPr>
        <xdr:cNvSpPr txBox="1">
          <a:spLocks noChangeArrowheads="1"/>
        </xdr:cNvSpPr>
      </xdr:nvSpPr>
      <xdr:spPr bwMode="auto">
        <a:xfrm>
          <a:off x="7305675" y="7077075"/>
          <a:ext cx="76200" cy="14287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38100</xdr:colOff>
      <xdr:row>42</xdr:row>
      <xdr:rowOff>0</xdr:rowOff>
    </xdr:from>
    <xdr:ext cx="76200" cy="142875"/>
    <xdr:sp macro="" textlink="">
      <xdr:nvSpPr>
        <xdr:cNvPr id="2" name="Text Box 1">
          <a:extLst>
            <a:ext uri="{FF2B5EF4-FFF2-40B4-BE49-F238E27FC236}">
              <a16:creationId xmlns:a16="http://schemas.microsoft.com/office/drawing/2014/main" id="{4E5AEFA8-BEE7-44C4-9103-BDF388B6A086}"/>
            </a:ext>
          </a:extLst>
        </xdr:cNvPr>
        <xdr:cNvSpPr txBox="1">
          <a:spLocks noChangeArrowheads="1"/>
        </xdr:cNvSpPr>
      </xdr:nvSpPr>
      <xdr:spPr bwMode="auto">
        <a:xfrm>
          <a:off x="7305675" y="6924675"/>
          <a:ext cx="76200" cy="142875"/>
        </a:xfrm>
        <a:prstGeom prst="rect">
          <a:avLst/>
        </a:prstGeom>
        <a:noFill/>
        <a:ln w="9525">
          <a:noFill/>
          <a:miter lim="800000"/>
          <a:headEnd/>
          <a:tailEnd/>
        </a:ln>
      </xdr:spPr>
    </xdr:sp>
    <xdr:clientData/>
  </xdr:oneCellAnchor>
  <xdr:oneCellAnchor>
    <xdr:from>
      <xdr:col>12</xdr:col>
      <xdr:colOff>38100</xdr:colOff>
      <xdr:row>43</xdr:row>
      <xdr:rowOff>0</xdr:rowOff>
    </xdr:from>
    <xdr:ext cx="76200" cy="142875"/>
    <xdr:sp macro="" textlink="">
      <xdr:nvSpPr>
        <xdr:cNvPr id="3" name="Text Box 2">
          <a:extLst>
            <a:ext uri="{FF2B5EF4-FFF2-40B4-BE49-F238E27FC236}">
              <a16:creationId xmlns:a16="http://schemas.microsoft.com/office/drawing/2014/main" id="{6D96FDBB-2748-4E38-BCC4-B7E63A631A70}"/>
            </a:ext>
          </a:extLst>
        </xdr:cNvPr>
        <xdr:cNvSpPr txBox="1">
          <a:spLocks noChangeArrowheads="1"/>
        </xdr:cNvSpPr>
      </xdr:nvSpPr>
      <xdr:spPr bwMode="auto">
        <a:xfrm>
          <a:off x="7305675" y="7077075"/>
          <a:ext cx="76200" cy="142875"/>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111</xdr:row>
      <xdr:rowOff>0</xdr:rowOff>
    </xdr:to>
    <xdr:sp macro="" textlink="">
      <xdr:nvSpPr>
        <xdr:cNvPr id="2" name="Line 9">
          <a:extLst>
            <a:ext uri="{FF2B5EF4-FFF2-40B4-BE49-F238E27FC236}">
              <a16:creationId xmlns:a16="http://schemas.microsoft.com/office/drawing/2014/main" id="{00000000-0008-0000-0800-000002000000}"/>
            </a:ext>
          </a:extLst>
        </xdr:cNvPr>
        <xdr:cNvSpPr>
          <a:spLocks noChangeShapeType="1"/>
        </xdr:cNvSpPr>
      </xdr:nvSpPr>
      <xdr:spPr bwMode="auto">
        <a:xfrm>
          <a:off x="0" y="0"/>
          <a:ext cx="0" cy="461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38</xdr:row>
      <xdr:rowOff>0</xdr:rowOff>
    </xdr:to>
    <xdr:sp macro="" textlink="">
      <xdr:nvSpPr>
        <xdr:cNvPr id="2" name="Line 9">
          <a:extLst>
            <a:ext uri="{FF2B5EF4-FFF2-40B4-BE49-F238E27FC236}">
              <a16:creationId xmlns:a16="http://schemas.microsoft.com/office/drawing/2014/main" id="{00000000-0008-0000-0900-000002000000}"/>
            </a:ext>
          </a:extLst>
        </xdr:cNvPr>
        <xdr:cNvSpPr>
          <a:spLocks noChangeShapeType="1"/>
        </xdr:cNvSpPr>
      </xdr:nvSpPr>
      <xdr:spPr bwMode="auto">
        <a:xfrm>
          <a:off x="0" y="0"/>
          <a:ext cx="0" cy="461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38100</xdr:rowOff>
    </xdr:from>
    <xdr:to>
      <xdr:col>4</xdr:col>
      <xdr:colOff>0</xdr:colOff>
      <xdr:row>30</xdr:row>
      <xdr:rowOff>38100</xdr:rowOff>
    </xdr:to>
    <xdr:sp macro="" textlink="">
      <xdr:nvSpPr>
        <xdr:cNvPr id="3" name="Line 10">
          <a:extLst>
            <a:ext uri="{FF2B5EF4-FFF2-40B4-BE49-F238E27FC236}">
              <a16:creationId xmlns:a16="http://schemas.microsoft.com/office/drawing/2014/main" id="{00000000-0008-0000-0900-000003000000}"/>
            </a:ext>
          </a:extLst>
        </xdr:cNvPr>
        <xdr:cNvSpPr>
          <a:spLocks noChangeShapeType="1"/>
        </xdr:cNvSpPr>
      </xdr:nvSpPr>
      <xdr:spPr bwMode="auto">
        <a:xfrm flipH="1">
          <a:off x="9448800" y="3514725"/>
          <a:ext cx="0" cy="0"/>
        </a:xfrm>
        <a:prstGeom prst="line">
          <a:avLst/>
        </a:prstGeom>
        <a:noFill/>
        <a:ln w="571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Temporary%20Internet%20Files\OLKE1\WORKSHEETS-%20RFT%20DATA\JUN%2005\VS32%20Jun05%20NAVRIIP.xls!VS%20(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WINNT\Temporary%20Internet%20Files\OLKE1\WORKSHEETS-%20RFT%20DATA\JUN%2005\VS32%20Jun05%20NAVRIIP.xls!VS%20(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Temporary%20Internet%20Files\OLK1297\VS22%20OCT04%20NAVRIIP%20Worksheet.xls!VS%20(8)"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eanrfkfs18\nrfk$\WINNT\Temporary%20Internet%20Files\OLKE1\WORKSHEETS-%20RFT%20DATA\JUN%2005\VS32%20Jun05%20NAVRIIP.xls!VS%20(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eanrfkfs18\nrfk$\WINNT\Temporary%20Internet%20Files\OLK1297\VS22%20OCT04%20NAVRIIP%20Worksheet.xls!VS%20(8)"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Temporary%20Internet%20Files\OLK1A\OLKE1\WORKSHEETS-%20RFT%20DATA\JUN%2005\VS32%20Jun05%20NAVRIIP.xls!VS%20(6)"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Temporary%20Internet%20Files\OLK1A\OLK1297\VS22%20OCT04%20NAVRIIP%20Worksheet.xls!VS%20(8)"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INNT\Temporary%20Internet%20Files\OLK1297\VS22%20OCT04%20NAVRIIP%20Worksheet.xls!VS%20(8)"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Temporary%20Internet%20Files\OLKE1\MH60S%20DRAFT%20STANDARDS%202%20SEP%2020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wesdnifs01va\CINCPACFLT$\WINNT\Temporary%20Internet%20Files\OLKE1\MH60S%20DRAFT%20STANDARDS%202%20SEP%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BUDGETS"/>
      <sheetName val="REVISED BUDGETS"/>
      <sheetName val="CHARTS"/>
      <sheetName val="Planning Factors"/>
      <sheetName val="HSC EXP 1AC FDNF STANDARD"/>
      <sheetName val="HSC EXP 2 AC FDNF ESG STANDARD"/>
      <sheetName val="HSC EXP 4AC FDNF STANDARD"/>
      <sheetName val="HSC EXP 2 AC FDNF MSC STANDARD"/>
      <sheetName val="HSC EXP 3 AC FDNF STANDARD"/>
      <sheetName val="HSC EXP 2 AC CSG ESG W FRS STN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BUDGETS"/>
      <sheetName val="REVISED BUDGETS"/>
      <sheetName val="CHARTS"/>
      <sheetName val="Planning Factors"/>
      <sheetName val="HSC EXP 1AC FDNF STANDARD"/>
      <sheetName val="HSC EXP 2 AC FDNF ESG STANDARD"/>
      <sheetName val="HSC EXP 4AC FDNF STANDARD"/>
      <sheetName val="HSC EXP 2 AC FDNF MSC STANDARD"/>
      <sheetName val="HSC EXP 3 AC FDNF STANDARD"/>
      <sheetName val="HSC EXP 2 AC CSG ESG W FRS STN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pf.navy.deps.mil/sites/cnap/N42/N422/Shared%20Documents/Forms/AllItems.aspx?RootFolder=%2Fsites%2Fcnap%2FN42%2FN422%2FShared%20Documents%2FN422C%20NAMP%2FMESMs%20and%20MC%2DFMC%20Goals&amp;FolderCTID=0x012000212BF25147D011499F67519C86833776&amp;View=%7BF"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cpf.navy.deps.mil/sites/cnap/N42/N422/Shared%20Documents/Forms/AllItems.aspx?RootFolder=%2Fsites%2Fcnap%2FN42%2FN422%2FShared%20Documents%2FN422C%20NAMP%2FMESMs%20and%20MC%2DFMC%20Goals&amp;FolderCTID=0x012000212BF25147D011499F67519C86833776&amp;View=%7BF"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showGridLines="0" tabSelected="1" workbookViewId="0"/>
  </sheetViews>
  <sheetFormatPr defaultRowHeight="12.75" x14ac:dyDescent="0.2"/>
  <cols>
    <col min="1" max="1" width="57.85546875" bestFit="1" customWidth="1"/>
    <col min="2" max="2" width="18.85546875" customWidth="1"/>
    <col min="3" max="3" width="9.42578125" customWidth="1"/>
    <col min="4" max="4" width="11.42578125" customWidth="1"/>
  </cols>
  <sheetData>
    <row r="1" spans="1:5" ht="15.75" thickBot="1" x14ac:dyDescent="0.3">
      <c r="A1" s="136" t="s">
        <v>0</v>
      </c>
      <c r="B1" s="135" t="s">
        <v>1</v>
      </c>
      <c r="C1" s="243" t="s">
        <v>2</v>
      </c>
      <c r="D1" s="137" t="s">
        <v>3</v>
      </c>
    </row>
    <row r="2" spans="1:5" ht="15" x14ac:dyDescent="0.25">
      <c r="A2" s="281" t="str">
        <f>'C-40A TMS 2 Plane Standard'!A1:B1</f>
        <v>Readiness Standards VR C-40 2 Plane</v>
      </c>
      <c r="B2" s="282" t="s">
        <v>1</v>
      </c>
      <c r="C2" s="252">
        <f>'C-40A TMS 2 Plane Standard'!U1</f>
        <v>18.010000000000002</v>
      </c>
      <c r="D2" s="283">
        <f>'C-40A TMS 2 Plane Standard'!M1</f>
        <v>44835</v>
      </c>
      <c r="E2" s="71" t="str">
        <f t="shared" ref="E2:E22" ca="1" si="0">IF(D2&gt;NOW()-90," ! NEW","")</f>
        <v/>
      </c>
    </row>
    <row r="3" spans="1:5" ht="15" x14ac:dyDescent="0.25">
      <c r="A3" s="150" t="str">
        <f>'C-40A TMS 3 Plane Standard  (U)'!A1:B1</f>
        <v>Readiness Standards VR C-40 3 Plane</v>
      </c>
      <c r="B3" s="244" t="s">
        <v>1</v>
      </c>
      <c r="C3" s="253">
        <f>'C-40A TMS 3 Plane Standard  (U)'!U1</f>
        <v>18.02</v>
      </c>
      <c r="D3" s="138">
        <f>'C-40A TMS 3 Plane Standard  (U)'!M1</f>
        <v>44835</v>
      </c>
      <c r="E3" s="71" t="str">
        <f t="shared" ca="1" si="0"/>
        <v/>
      </c>
    </row>
    <row r="4" spans="1:5" ht="15" x14ac:dyDescent="0.25">
      <c r="A4" s="151" t="str">
        <f>'C-130T TMS 3 Plane Standard (U)'!A1:B1</f>
        <v>Readiness Standards VR K/C-130T 3 Plane</v>
      </c>
      <c r="B4" s="244" t="s">
        <v>1</v>
      </c>
      <c r="C4" s="253">
        <f>'C-130T TMS 3 Plane Standard (U)'!U1</f>
        <v>18.03</v>
      </c>
      <c r="D4" s="139">
        <f>'C-130T TMS 3 Plane Standard (U)'!M1</f>
        <v>44835</v>
      </c>
      <c r="E4" s="71" t="str">
        <f t="shared" ca="1" si="0"/>
        <v/>
      </c>
    </row>
    <row r="5" spans="1:5" ht="15" x14ac:dyDescent="0.25">
      <c r="A5" s="151" t="str">
        <f>'C-130T TMS 4 Plane Standard (U)'!A1:B1</f>
        <v>Readiness Standards VR K/C-130T 4 Plane</v>
      </c>
      <c r="B5" s="244" t="s">
        <v>1</v>
      </c>
      <c r="C5" s="253">
        <f>'C-130T TMS 4 Plane Standard (U)'!U1</f>
        <v>18.04</v>
      </c>
      <c r="D5" s="139">
        <f>'C-130T TMS 4 Plane Standard (U)'!M1</f>
        <v>44835</v>
      </c>
      <c r="E5" s="71" t="str">
        <f t="shared" ca="1" si="0"/>
        <v/>
      </c>
    </row>
    <row r="6" spans="1:5" ht="15" x14ac:dyDescent="0.25">
      <c r="A6" s="183" t="str">
        <f>'C-130T TMS 5 Plane Standard (U)'!A1:B1</f>
        <v>Readiness Standards VR K/C-130T 5 Plane</v>
      </c>
      <c r="B6" s="244" t="s">
        <v>1</v>
      </c>
      <c r="C6" s="253">
        <f>'C-130T TMS 5 Plane Standard (U)'!U1</f>
        <v>18.05</v>
      </c>
      <c r="D6" s="139">
        <f>'C-130T TMS 5 Plane Standard (U)'!M1</f>
        <v>44835</v>
      </c>
      <c r="E6" s="71" t="str">
        <f t="shared" ca="1" si="0"/>
        <v/>
      </c>
    </row>
    <row r="7" spans="1:5" ht="15" x14ac:dyDescent="0.25">
      <c r="A7" s="278" t="str">
        <f>'C-130T TMS 6 Plane Standard (U)'!A1</f>
        <v>Readiness Standards VR K/C-130T 6 Plane</v>
      </c>
      <c r="B7" s="280" t="s">
        <v>1</v>
      </c>
      <c r="C7" s="279">
        <f>'C-130T TMS 6 Plane Standard (U)'!U1</f>
        <v>18.059999999999999</v>
      </c>
      <c r="D7" s="139">
        <f>'C-130T TMS 6 Plane Standard (U)'!M1</f>
        <v>44835</v>
      </c>
      <c r="E7" s="71" t="str">
        <f t="shared" ca="1" si="0"/>
        <v/>
      </c>
    </row>
    <row r="8" spans="1:5" ht="15" x14ac:dyDescent="0.25">
      <c r="A8" s="278" t="str">
        <f>'C-130T TMS 8 Plane Standard (U)'!A1</f>
        <v>Readiness Standards VR K/C-130T 8 Plane</v>
      </c>
      <c r="B8" s="280" t="s">
        <v>1</v>
      </c>
      <c r="C8" s="279">
        <f>'C-130T TMS 8 Plane Standard (U)'!U1</f>
        <v>18.07</v>
      </c>
      <c r="D8" s="139">
        <f>'C-130T TMS 8 Plane Standard (U)'!M1</f>
        <v>44835</v>
      </c>
      <c r="E8" s="71" t="str">
        <f t="shared" ca="1" si="0"/>
        <v/>
      </c>
    </row>
    <row r="9" spans="1:5" ht="15" x14ac:dyDescent="0.25">
      <c r="A9" s="152" t="str">
        <f>'C-40 Mission Systems'!A1</f>
        <v>Mission System Groups VR C-40A</v>
      </c>
      <c r="B9" s="153"/>
      <c r="C9" s="248"/>
      <c r="D9" s="156">
        <f>'C-40 Mission Systems'!E1</f>
        <v>43223</v>
      </c>
      <c r="E9" s="71" t="str">
        <f t="shared" ca="1" si="0"/>
        <v/>
      </c>
    </row>
    <row r="10" spans="1:5" ht="15" x14ac:dyDescent="0.25">
      <c r="A10" s="152" t="str">
        <f>'K_C-130T Mission Systems'!A1</f>
        <v>Mission System Groups VR K/C-130T</v>
      </c>
      <c r="B10" s="153"/>
      <c r="C10" s="248"/>
      <c r="D10" s="156">
        <f>'K_C-130T Mission Systems'!E1</f>
        <v>42352</v>
      </c>
      <c r="E10" s="71" t="str">
        <f t="shared" ca="1" si="0"/>
        <v/>
      </c>
    </row>
    <row r="11" spans="1:5" ht="15" x14ac:dyDescent="0.25">
      <c r="A11" s="151" t="str">
        <f>'C-40A Matrix'!C2</f>
        <v>NAVY VR (C-40A) TMS NTA to Mission System Map</v>
      </c>
      <c r="B11" s="153"/>
      <c r="C11" s="248"/>
      <c r="D11" s="156">
        <f>'C-40A Matrix'!B1</f>
        <v>43952</v>
      </c>
      <c r="E11" s="71" t="str">
        <f t="shared" ca="1" si="0"/>
        <v/>
      </c>
    </row>
    <row r="12" spans="1:5" ht="15" x14ac:dyDescent="0.25">
      <c r="A12" s="151" t="str">
        <f>'KC-130T Matrix'!C2</f>
        <v>NAVY VR (C-130T) TMS NTA to Mission System Map</v>
      </c>
      <c r="B12" s="153"/>
      <c r="C12" s="248"/>
      <c r="D12" s="156">
        <f>'KC-130T Matrix'!B1</f>
        <v>43952</v>
      </c>
      <c r="E12" s="71" t="str">
        <f t="shared" ca="1" si="0"/>
        <v/>
      </c>
    </row>
    <row r="13" spans="1:5" ht="15" x14ac:dyDescent="0.25">
      <c r="A13" s="284" t="s">
        <v>4</v>
      </c>
      <c r="B13" s="142"/>
      <c r="C13" s="249"/>
      <c r="D13" s="143"/>
      <c r="E13" s="71" t="str">
        <f t="shared" ca="1" si="0"/>
        <v/>
      </c>
    </row>
    <row r="14" spans="1:5" ht="15" x14ac:dyDescent="0.25">
      <c r="A14" s="141"/>
      <c r="B14" s="142"/>
      <c r="C14" s="249"/>
      <c r="D14" s="143"/>
      <c r="E14" s="71" t="str">
        <f t="shared" ca="1" si="0"/>
        <v/>
      </c>
    </row>
    <row r="15" spans="1:5" ht="15" x14ac:dyDescent="0.25">
      <c r="A15" s="141"/>
      <c r="B15" s="142"/>
      <c r="C15" s="249"/>
      <c r="D15" s="143"/>
      <c r="E15" s="71" t="str">
        <f t="shared" ca="1" si="0"/>
        <v/>
      </c>
    </row>
    <row r="16" spans="1:5" ht="15.75" thickBot="1" x14ac:dyDescent="0.3">
      <c r="A16" s="144"/>
      <c r="B16" s="145"/>
      <c r="C16" s="254"/>
      <c r="D16" s="146"/>
      <c r="E16" s="71" t="str">
        <f t="shared" ca="1" si="0"/>
        <v/>
      </c>
    </row>
    <row r="17" spans="1:5" ht="15.75" thickBot="1" x14ac:dyDescent="0.3">
      <c r="A17" s="90"/>
      <c r="B17" s="90"/>
      <c r="C17" s="90"/>
      <c r="D17" s="90"/>
      <c r="E17" s="71" t="str">
        <f t="shared" ca="1" si="0"/>
        <v/>
      </c>
    </row>
    <row r="18" spans="1:5" ht="16.5" thickBot="1" x14ac:dyDescent="0.3">
      <c r="A18" s="147" t="s">
        <v>5</v>
      </c>
      <c r="B18" s="148"/>
      <c r="C18" s="148"/>
      <c r="D18" s="149" t="s">
        <v>6</v>
      </c>
      <c r="E18" s="71"/>
    </row>
    <row r="19" spans="1:5" ht="15" x14ac:dyDescent="0.25">
      <c r="A19" s="180" t="s">
        <v>7</v>
      </c>
      <c r="B19" s="181"/>
      <c r="C19" s="245"/>
      <c r="D19" s="182">
        <v>40129</v>
      </c>
      <c r="E19" s="71" t="str">
        <f t="shared" ca="1" si="0"/>
        <v/>
      </c>
    </row>
    <row r="20" spans="1:5" ht="15" x14ac:dyDescent="0.25">
      <c r="A20" s="177" t="s">
        <v>8</v>
      </c>
      <c r="B20" s="175"/>
      <c r="C20" s="246"/>
      <c r="D20" s="154">
        <v>40129</v>
      </c>
      <c r="E20" s="71" t="str">
        <f t="shared" ca="1" si="0"/>
        <v/>
      </c>
    </row>
    <row r="21" spans="1:5" ht="15" x14ac:dyDescent="0.25">
      <c r="A21" s="177" t="s">
        <v>9</v>
      </c>
      <c r="B21" s="175"/>
      <c r="C21" s="246"/>
      <c r="D21" s="154">
        <v>40070</v>
      </c>
      <c r="E21" s="71" t="str">
        <f t="shared" ca="1" si="0"/>
        <v/>
      </c>
    </row>
    <row r="22" spans="1:5" ht="15" x14ac:dyDescent="0.25">
      <c r="A22" s="177" t="s">
        <v>10</v>
      </c>
      <c r="B22" s="175"/>
      <c r="C22" s="246"/>
      <c r="D22" s="154">
        <v>40129</v>
      </c>
      <c r="E22" s="71" t="str">
        <f t="shared" ca="1" si="0"/>
        <v/>
      </c>
    </row>
    <row r="23" spans="1:5" ht="15" x14ac:dyDescent="0.25">
      <c r="A23" s="177"/>
      <c r="B23" s="176"/>
      <c r="C23" s="247"/>
      <c r="D23" s="155"/>
    </row>
    <row r="24" spans="1:5" ht="13.5" thickBot="1" x14ac:dyDescent="0.25">
      <c r="A24" s="178"/>
      <c r="B24" s="179"/>
      <c r="C24" s="145"/>
      <c r="D24" s="146"/>
    </row>
    <row r="25" spans="1:5" x14ac:dyDescent="0.2">
      <c r="A25" s="90"/>
      <c r="B25" s="90"/>
      <c r="C25" s="90"/>
      <c r="D25" s="90"/>
    </row>
    <row r="26" spans="1:5" x14ac:dyDescent="0.2">
      <c r="A26" s="90"/>
      <c r="B26" s="90"/>
      <c r="C26" s="90"/>
      <c r="D26" s="90"/>
    </row>
    <row r="27" spans="1:5" x14ac:dyDescent="0.2">
      <c r="A27" s="90"/>
      <c r="B27" s="90"/>
      <c r="C27" s="90"/>
      <c r="D27" s="90"/>
    </row>
    <row r="28" spans="1:5" ht="15" x14ac:dyDescent="0.25">
      <c r="A28" s="70" t="s">
        <v>11</v>
      </c>
      <c r="B28" s="70"/>
      <c r="C28" s="70"/>
      <c r="D28" s="90"/>
    </row>
    <row r="29" spans="1:5" x14ac:dyDescent="0.2">
      <c r="A29" s="90"/>
      <c r="B29" s="90"/>
      <c r="C29" s="90"/>
      <c r="D29" s="90"/>
    </row>
  </sheetData>
  <phoneticPr fontId="13" type="noConversion"/>
  <hyperlinks>
    <hyperlink ref="A3" location="'C-40A TMS 3 Plane Standard  (U)'!A1" display="'C-40A TMS 3 Plane Standard  (U)'!A1" xr:uid="{00000000-0004-0000-0000-000000000000}"/>
    <hyperlink ref="A4" location="'C-130T TMS 3 Plane Standard (U)'!A1" display="'C-130T TMS 3 Plane Standard (U)'!A1" xr:uid="{00000000-0004-0000-0000-000001000000}"/>
    <hyperlink ref="A5" location="'C-130T TMS 4 Plane Standard (U)'!A1" display="'C-130T TMS 4 Plane Standard (U)'!A1" xr:uid="{00000000-0004-0000-0000-000002000000}"/>
    <hyperlink ref="A6" location="'C-130T TMS 5 Plane Standard (U)'!A1" display="'C-130T TMS 5 Plane Standard (U)'!A1" xr:uid="{00000000-0004-0000-0000-000003000000}"/>
    <hyperlink ref="B3" location="'C-40A TMS 3 Plane Standard  (U)'!A128" display="AMFOM" xr:uid="{00000000-0004-0000-0000-000004000000}"/>
    <hyperlink ref="B4" location="'C-130T TMS 3 Plane Standard (U)'!A128" display="AMFOM" xr:uid="{00000000-0004-0000-0000-000005000000}"/>
    <hyperlink ref="B5" location="'C-130T TMS 4 Plane Standard (U)'!A128" display="AMFOM" xr:uid="{00000000-0004-0000-0000-000006000000}"/>
    <hyperlink ref="B6" location="'C-130T TMS 5 Plane Standard (U)'!A128" display="AMFOM" xr:uid="{00000000-0004-0000-0000-000007000000}"/>
    <hyperlink ref="A9" location="'C-40 Mission Systems'!A1" display="'C-40 Mission Systems'!A1" xr:uid="{00000000-0004-0000-0000-000008000000}"/>
    <hyperlink ref="A10" location="'K_C-130T Mission Systems'!A1" display="'K_C-130T Mission Systems'!A1" xr:uid="{00000000-0004-0000-0000-000009000000}"/>
    <hyperlink ref="A11" location="'C-40A Matrix'!A1" display="'C-40A Matrix'!A1" xr:uid="{00000000-0004-0000-0000-00000A000000}"/>
    <hyperlink ref="A12" location="'KC-130T Matrix'!A1" display="'KC-130T Matrix'!A1" xr:uid="{00000000-0004-0000-0000-00000B000000}"/>
    <hyperlink ref="A13" location="Definitions!A1" display="Definitions" xr:uid="{00000000-0004-0000-0000-00000C000000}"/>
    <hyperlink ref="A2" location="'C-40A TMS 2 Plane Standard'!A1" display="'C-40A TMS 2 Plane Standard'!A1" xr:uid="{00000000-0004-0000-0000-00000D000000}"/>
    <hyperlink ref="B2" location="'C-40A TMS 2 Plane Standard'!A128" display="AMFOM" xr:uid="{00000000-0004-0000-0000-00000E000000}"/>
    <hyperlink ref="A7" location="'C-130T TMS 6 Plane Standard (U)'!A1" display="'C-130T TMS 6 Plane Standard (U)'!A1" xr:uid="{00000000-0004-0000-0000-00000F000000}"/>
    <hyperlink ref="A8" location="'C-130T TMS 8 Plane Standard (U)'!A1" display="'C-130T TMS 8 Plane Standard (U)'!A1" xr:uid="{00000000-0004-0000-0000-000010000000}"/>
    <hyperlink ref="B7" location="'C-130T TMS 6 Plane Standard (U)'!A128" display="'C-130T TMS 6 Plane Standard (U)'!A128" xr:uid="{00000000-0004-0000-0000-000011000000}"/>
    <hyperlink ref="B8" location="'C-130T TMS 8 Plane Standard (U)'!A128" display="AMFOM" xr:uid="{00000000-0004-0000-0000-000012000000}"/>
  </hyperlink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H234"/>
  <sheetViews>
    <sheetView showGridLines="0" zoomScaleNormal="100" workbookViewId="0">
      <selection activeCell="A2" sqref="A2"/>
    </sheetView>
  </sheetViews>
  <sheetFormatPr defaultRowHeight="12.75" x14ac:dyDescent="0.2"/>
  <cols>
    <col min="1" max="1" width="14.85546875" style="90" bestFit="1" customWidth="1"/>
    <col min="2" max="2" width="12.28515625" style="90" bestFit="1" customWidth="1"/>
    <col min="3" max="3" width="23" style="90" customWidth="1"/>
    <col min="4" max="4" width="71.42578125" style="97" customWidth="1"/>
    <col min="5" max="5" width="13.7109375" style="90" bestFit="1" customWidth="1"/>
    <col min="6" max="6" width="9.5703125" style="90" customWidth="1"/>
    <col min="7" max="256" width="9.140625" style="90"/>
    <col min="257" max="257" width="14.85546875" style="90" bestFit="1" customWidth="1"/>
    <col min="258" max="258" width="21" style="90" customWidth="1"/>
    <col min="259" max="259" width="34.42578125" style="90" bestFit="1" customWidth="1"/>
    <col min="260" max="260" width="71.42578125" style="90" customWidth="1"/>
    <col min="261" max="512" width="9.140625" style="90"/>
    <col min="513" max="513" width="14.85546875" style="90" bestFit="1" customWidth="1"/>
    <col min="514" max="514" width="21" style="90" customWidth="1"/>
    <col min="515" max="515" width="34.42578125" style="90" bestFit="1" customWidth="1"/>
    <col min="516" max="516" width="71.42578125" style="90" customWidth="1"/>
    <col min="517" max="768" width="9.140625" style="90"/>
    <col min="769" max="769" width="14.85546875" style="90" bestFit="1" customWidth="1"/>
    <col min="770" max="770" width="21" style="90" customWidth="1"/>
    <col min="771" max="771" width="34.42578125" style="90" bestFit="1" customWidth="1"/>
    <col min="772" max="772" width="71.42578125" style="90" customWidth="1"/>
    <col min="773" max="1024" width="9.140625" style="90"/>
    <col min="1025" max="1025" width="14.85546875" style="90" bestFit="1" customWidth="1"/>
    <col min="1026" max="1026" width="21" style="90" customWidth="1"/>
    <col min="1027" max="1027" width="34.42578125" style="90" bestFit="1" customWidth="1"/>
    <col min="1028" max="1028" width="71.42578125" style="90" customWidth="1"/>
    <col min="1029" max="1280" width="9.140625" style="90"/>
    <col min="1281" max="1281" width="14.85546875" style="90" bestFit="1" customWidth="1"/>
    <col min="1282" max="1282" width="21" style="90" customWidth="1"/>
    <col min="1283" max="1283" width="34.42578125" style="90" bestFit="1" customWidth="1"/>
    <col min="1284" max="1284" width="71.42578125" style="90" customWidth="1"/>
    <col min="1285" max="1536" width="9.140625" style="90"/>
    <col min="1537" max="1537" width="14.85546875" style="90" bestFit="1" customWidth="1"/>
    <col min="1538" max="1538" width="21" style="90" customWidth="1"/>
    <col min="1539" max="1539" width="34.42578125" style="90" bestFit="1" customWidth="1"/>
    <col min="1540" max="1540" width="71.42578125" style="90" customWidth="1"/>
    <col min="1541" max="1792" width="9.140625" style="90"/>
    <col min="1793" max="1793" width="14.85546875" style="90" bestFit="1" customWidth="1"/>
    <col min="1794" max="1794" width="21" style="90" customWidth="1"/>
    <col min="1795" max="1795" width="34.42578125" style="90" bestFit="1" customWidth="1"/>
    <col min="1796" max="1796" width="71.42578125" style="90" customWidth="1"/>
    <col min="1797" max="2048" width="9.140625" style="90"/>
    <col min="2049" max="2049" width="14.85546875" style="90" bestFit="1" customWidth="1"/>
    <col min="2050" max="2050" width="21" style="90" customWidth="1"/>
    <col min="2051" max="2051" width="34.42578125" style="90" bestFit="1" customWidth="1"/>
    <col min="2052" max="2052" width="71.42578125" style="90" customWidth="1"/>
    <col min="2053" max="2304" width="9.140625" style="90"/>
    <col min="2305" max="2305" width="14.85546875" style="90" bestFit="1" customWidth="1"/>
    <col min="2306" max="2306" width="21" style="90" customWidth="1"/>
    <col min="2307" max="2307" width="34.42578125" style="90" bestFit="1" customWidth="1"/>
    <col min="2308" max="2308" width="71.42578125" style="90" customWidth="1"/>
    <col min="2309" max="2560" width="9.140625" style="90"/>
    <col min="2561" max="2561" width="14.85546875" style="90" bestFit="1" customWidth="1"/>
    <col min="2562" max="2562" width="21" style="90" customWidth="1"/>
    <col min="2563" max="2563" width="34.42578125" style="90" bestFit="1" customWidth="1"/>
    <col min="2564" max="2564" width="71.42578125" style="90" customWidth="1"/>
    <col min="2565" max="2816" width="9.140625" style="90"/>
    <col min="2817" max="2817" width="14.85546875" style="90" bestFit="1" customWidth="1"/>
    <col min="2818" max="2818" width="21" style="90" customWidth="1"/>
    <col min="2819" max="2819" width="34.42578125" style="90" bestFit="1" customWidth="1"/>
    <col min="2820" max="2820" width="71.42578125" style="90" customWidth="1"/>
    <col min="2821" max="3072" width="9.140625" style="90"/>
    <col min="3073" max="3073" width="14.85546875" style="90" bestFit="1" customWidth="1"/>
    <col min="3074" max="3074" width="21" style="90" customWidth="1"/>
    <col min="3075" max="3075" width="34.42578125" style="90" bestFit="1" customWidth="1"/>
    <col min="3076" max="3076" width="71.42578125" style="90" customWidth="1"/>
    <col min="3077" max="3328" width="9.140625" style="90"/>
    <col min="3329" max="3329" width="14.85546875" style="90" bestFit="1" customWidth="1"/>
    <col min="3330" max="3330" width="21" style="90" customWidth="1"/>
    <col min="3331" max="3331" width="34.42578125" style="90" bestFit="1" customWidth="1"/>
    <col min="3332" max="3332" width="71.42578125" style="90" customWidth="1"/>
    <col min="3333" max="3584" width="9.140625" style="90"/>
    <col min="3585" max="3585" width="14.85546875" style="90" bestFit="1" customWidth="1"/>
    <col min="3586" max="3586" width="21" style="90" customWidth="1"/>
    <col min="3587" max="3587" width="34.42578125" style="90" bestFit="1" customWidth="1"/>
    <col min="3588" max="3588" width="71.42578125" style="90" customWidth="1"/>
    <col min="3589" max="3840" width="9.140625" style="90"/>
    <col min="3841" max="3841" width="14.85546875" style="90" bestFit="1" customWidth="1"/>
    <col min="3842" max="3842" width="21" style="90" customWidth="1"/>
    <col min="3843" max="3843" width="34.42578125" style="90" bestFit="1" customWidth="1"/>
    <col min="3844" max="3844" width="71.42578125" style="90" customWidth="1"/>
    <col min="3845" max="4096" width="9.140625" style="90"/>
    <col min="4097" max="4097" width="14.85546875" style="90" bestFit="1" customWidth="1"/>
    <col min="4098" max="4098" width="21" style="90" customWidth="1"/>
    <col min="4099" max="4099" width="34.42578125" style="90" bestFit="1" customWidth="1"/>
    <col min="4100" max="4100" width="71.42578125" style="90" customWidth="1"/>
    <col min="4101" max="4352" width="9.140625" style="90"/>
    <col min="4353" max="4353" width="14.85546875" style="90" bestFit="1" customWidth="1"/>
    <col min="4354" max="4354" width="21" style="90" customWidth="1"/>
    <col min="4355" max="4355" width="34.42578125" style="90" bestFit="1" customWidth="1"/>
    <col min="4356" max="4356" width="71.42578125" style="90" customWidth="1"/>
    <col min="4357" max="4608" width="9.140625" style="90"/>
    <col min="4609" max="4609" width="14.85546875" style="90" bestFit="1" customWidth="1"/>
    <col min="4610" max="4610" width="21" style="90" customWidth="1"/>
    <col min="4611" max="4611" width="34.42578125" style="90" bestFit="1" customWidth="1"/>
    <col min="4612" max="4612" width="71.42578125" style="90" customWidth="1"/>
    <col min="4613" max="4864" width="9.140625" style="90"/>
    <col min="4865" max="4865" width="14.85546875" style="90" bestFit="1" customWidth="1"/>
    <col min="4866" max="4866" width="21" style="90" customWidth="1"/>
    <col min="4867" max="4867" width="34.42578125" style="90" bestFit="1" customWidth="1"/>
    <col min="4868" max="4868" width="71.42578125" style="90" customWidth="1"/>
    <col min="4869" max="5120" width="9.140625" style="90"/>
    <col min="5121" max="5121" width="14.85546875" style="90" bestFit="1" customWidth="1"/>
    <col min="5122" max="5122" width="21" style="90" customWidth="1"/>
    <col min="5123" max="5123" width="34.42578125" style="90" bestFit="1" customWidth="1"/>
    <col min="5124" max="5124" width="71.42578125" style="90" customWidth="1"/>
    <col min="5125" max="5376" width="9.140625" style="90"/>
    <col min="5377" max="5377" width="14.85546875" style="90" bestFit="1" customWidth="1"/>
    <col min="5378" max="5378" width="21" style="90" customWidth="1"/>
    <col min="5379" max="5379" width="34.42578125" style="90" bestFit="1" customWidth="1"/>
    <col min="5380" max="5380" width="71.42578125" style="90" customWidth="1"/>
    <col min="5381" max="5632" width="9.140625" style="90"/>
    <col min="5633" max="5633" width="14.85546875" style="90" bestFit="1" customWidth="1"/>
    <col min="5634" max="5634" width="21" style="90" customWidth="1"/>
    <col min="5635" max="5635" width="34.42578125" style="90" bestFit="1" customWidth="1"/>
    <col min="5636" max="5636" width="71.42578125" style="90" customWidth="1"/>
    <col min="5637" max="5888" width="9.140625" style="90"/>
    <col min="5889" max="5889" width="14.85546875" style="90" bestFit="1" customWidth="1"/>
    <col min="5890" max="5890" width="21" style="90" customWidth="1"/>
    <col min="5891" max="5891" width="34.42578125" style="90" bestFit="1" customWidth="1"/>
    <col min="5892" max="5892" width="71.42578125" style="90" customWidth="1"/>
    <col min="5893" max="6144" width="9.140625" style="90"/>
    <col min="6145" max="6145" width="14.85546875" style="90" bestFit="1" customWidth="1"/>
    <col min="6146" max="6146" width="21" style="90" customWidth="1"/>
    <col min="6147" max="6147" width="34.42578125" style="90" bestFit="1" customWidth="1"/>
    <col min="6148" max="6148" width="71.42578125" style="90" customWidth="1"/>
    <col min="6149" max="6400" width="9.140625" style="90"/>
    <col min="6401" max="6401" width="14.85546875" style="90" bestFit="1" customWidth="1"/>
    <col min="6402" max="6402" width="21" style="90" customWidth="1"/>
    <col min="6403" max="6403" width="34.42578125" style="90" bestFit="1" customWidth="1"/>
    <col min="6404" max="6404" width="71.42578125" style="90" customWidth="1"/>
    <col min="6405" max="6656" width="9.140625" style="90"/>
    <col min="6657" max="6657" width="14.85546875" style="90" bestFit="1" customWidth="1"/>
    <col min="6658" max="6658" width="21" style="90" customWidth="1"/>
    <col min="6659" max="6659" width="34.42578125" style="90" bestFit="1" customWidth="1"/>
    <col min="6660" max="6660" width="71.42578125" style="90" customWidth="1"/>
    <col min="6661" max="6912" width="9.140625" style="90"/>
    <col min="6913" max="6913" width="14.85546875" style="90" bestFit="1" customWidth="1"/>
    <col min="6914" max="6914" width="21" style="90" customWidth="1"/>
    <col min="6915" max="6915" width="34.42578125" style="90" bestFit="1" customWidth="1"/>
    <col min="6916" max="6916" width="71.42578125" style="90" customWidth="1"/>
    <col min="6917" max="7168" width="9.140625" style="90"/>
    <col min="7169" max="7169" width="14.85546875" style="90" bestFit="1" customWidth="1"/>
    <col min="7170" max="7170" width="21" style="90" customWidth="1"/>
    <col min="7171" max="7171" width="34.42578125" style="90" bestFit="1" customWidth="1"/>
    <col min="7172" max="7172" width="71.42578125" style="90" customWidth="1"/>
    <col min="7173" max="7424" width="9.140625" style="90"/>
    <col min="7425" max="7425" width="14.85546875" style="90" bestFit="1" customWidth="1"/>
    <col min="7426" max="7426" width="21" style="90" customWidth="1"/>
    <col min="7427" max="7427" width="34.42578125" style="90" bestFit="1" customWidth="1"/>
    <col min="7428" max="7428" width="71.42578125" style="90" customWidth="1"/>
    <col min="7429" max="7680" width="9.140625" style="90"/>
    <col min="7681" max="7681" width="14.85546875" style="90" bestFit="1" customWidth="1"/>
    <col min="7682" max="7682" width="21" style="90" customWidth="1"/>
    <col min="7683" max="7683" width="34.42578125" style="90" bestFit="1" customWidth="1"/>
    <col min="7684" max="7684" width="71.42578125" style="90" customWidth="1"/>
    <col min="7685" max="7936" width="9.140625" style="90"/>
    <col min="7937" max="7937" width="14.85546875" style="90" bestFit="1" customWidth="1"/>
    <col min="7938" max="7938" width="21" style="90" customWidth="1"/>
    <col min="7939" max="7939" width="34.42578125" style="90" bestFit="1" customWidth="1"/>
    <col min="7940" max="7940" width="71.42578125" style="90" customWidth="1"/>
    <col min="7941" max="8192" width="9.140625" style="90"/>
    <col min="8193" max="8193" width="14.85546875" style="90" bestFit="1" customWidth="1"/>
    <col min="8194" max="8194" width="21" style="90" customWidth="1"/>
    <col min="8195" max="8195" width="34.42578125" style="90" bestFit="1" customWidth="1"/>
    <col min="8196" max="8196" width="71.42578125" style="90" customWidth="1"/>
    <col min="8197" max="8448" width="9.140625" style="90"/>
    <col min="8449" max="8449" width="14.85546875" style="90" bestFit="1" customWidth="1"/>
    <col min="8450" max="8450" width="21" style="90" customWidth="1"/>
    <col min="8451" max="8451" width="34.42578125" style="90" bestFit="1" customWidth="1"/>
    <col min="8452" max="8452" width="71.42578125" style="90" customWidth="1"/>
    <col min="8453" max="8704" width="9.140625" style="90"/>
    <col min="8705" max="8705" width="14.85546875" style="90" bestFit="1" customWidth="1"/>
    <col min="8706" max="8706" width="21" style="90" customWidth="1"/>
    <col min="8707" max="8707" width="34.42578125" style="90" bestFit="1" customWidth="1"/>
    <col min="8708" max="8708" width="71.42578125" style="90" customWidth="1"/>
    <col min="8709" max="8960" width="9.140625" style="90"/>
    <col min="8961" max="8961" width="14.85546875" style="90" bestFit="1" customWidth="1"/>
    <col min="8962" max="8962" width="21" style="90" customWidth="1"/>
    <col min="8963" max="8963" width="34.42578125" style="90" bestFit="1" customWidth="1"/>
    <col min="8964" max="8964" width="71.42578125" style="90" customWidth="1"/>
    <col min="8965" max="9216" width="9.140625" style="90"/>
    <col min="9217" max="9217" width="14.85546875" style="90" bestFit="1" customWidth="1"/>
    <col min="9218" max="9218" width="21" style="90" customWidth="1"/>
    <col min="9219" max="9219" width="34.42578125" style="90" bestFit="1" customWidth="1"/>
    <col min="9220" max="9220" width="71.42578125" style="90" customWidth="1"/>
    <col min="9221" max="9472" width="9.140625" style="90"/>
    <col min="9473" max="9473" width="14.85546875" style="90" bestFit="1" customWidth="1"/>
    <col min="9474" max="9474" width="21" style="90" customWidth="1"/>
    <col min="9475" max="9475" width="34.42578125" style="90" bestFit="1" customWidth="1"/>
    <col min="9476" max="9476" width="71.42578125" style="90" customWidth="1"/>
    <col min="9477" max="9728" width="9.140625" style="90"/>
    <col min="9729" max="9729" width="14.85546875" style="90" bestFit="1" customWidth="1"/>
    <col min="9730" max="9730" width="21" style="90" customWidth="1"/>
    <col min="9731" max="9731" width="34.42578125" style="90" bestFit="1" customWidth="1"/>
    <col min="9732" max="9732" width="71.42578125" style="90" customWidth="1"/>
    <col min="9733" max="9984" width="9.140625" style="90"/>
    <col min="9985" max="9985" width="14.85546875" style="90" bestFit="1" customWidth="1"/>
    <col min="9986" max="9986" width="21" style="90" customWidth="1"/>
    <col min="9987" max="9987" width="34.42578125" style="90" bestFit="1" customWidth="1"/>
    <col min="9988" max="9988" width="71.42578125" style="90" customWidth="1"/>
    <col min="9989" max="10240" width="9.140625" style="90"/>
    <col min="10241" max="10241" width="14.85546875" style="90" bestFit="1" customWidth="1"/>
    <col min="10242" max="10242" width="21" style="90" customWidth="1"/>
    <col min="10243" max="10243" width="34.42578125" style="90" bestFit="1" customWidth="1"/>
    <col min="10244" max="10244" width="71.42578125" style="90" customWidth="1"/>
    <col min="10245" max="10496" width="9.140625" style="90"/>
    <col min="10497" max="10497" width="14.85546875" style="90" bestFit="1" customWidth="1"/>
    <col min="10498" max="10498" width="21" style="90" customWidth="1"/>
    <col min="10499" max="10499" width="34.42578125" style="90" bestFit="1" customWidth="1"/>
    <col min="10500" max="10500" width="71.42578125" style="90" customWidth="1"/>
    <col min="10501" max="10752" width="9.140625" style="90"/>
    <col min="10753" max="10753" width="14.85546875" style="90" bestFit="1" customWidth="1"/>
    <col min="10754" max="10754" width="21" style="90" customWidth="1"/>
    <col min="10755" max="10755" width="34.42578125" style="90" bestFit="1" customWidth="1"/>
    <col min="10756" max="10756" width="71.42578125" style="90" customWidth="1"/>
    <col min="10757" max="11008" width="9.140625" style="90"/>
    <col min="11009" max="11009" width="14.85546875" style="90" bestFit="1" customWidth="1"/>
    <col min="11010" max="11010" width="21" style="90" customWidth="1"/>
    <col min="11011" max="11011" width="34.42578125" style="90" bestFit="1" customWidth="1"/>
    <col min="11012" max="11012" width="71.42578125" style="90" customWidth="1"/>
    <col min="11013" max="11264" width="9.140625" style="90"/>
    <col min="11265" max="11265" width="14.85546875" style="90" bestFit="1" customWidth="1"/>
    <col min="11266" max="11266" width="21" style="90" customWidth="1"/>
    <col min="11267" max="11267" width="34.42578125" style="90" bestFit="1" customWidth="1"/>
    <col min="11268" max="11268" width="71.42578125" style="90" customWidth="1"/>
    <col min="11269" max="11520" width="9.140625" style="90"/>
    <col min="11521" max="11521" width="14.85546875" style="90" bestFit="1" customWidth="1"/>
    <col min="11522" max="11522" width="21" style="90" customWidth="1"/>
    <col min="11523" max="11523" width="34.42578125" style="90" bestFit="1" customWidth="1"/>
    <col min="11524" max="11524" width="71.42578125" style="90" customWidth="1"/>
    <col min="11525" max="11776" width="9.140625" style="90"/>
    <col min="11777" max="11777" width="14.85546875" style="90" bestFit="1" customWidth="1"/>
    <col min="11778" max="11778" width="21" style="90" customWidth="1"/>
    <col min="11779" max="11779" width="34.42578125" style="90" bestFit="1" customWidth="1"/>
    <col min="11780" max="11780" width="71.42578125" style="90" customWidth="1"/>
    <col min="11781" max="12032" width="9.140625" style="90"/>
    <col min="12033" max="12033" width="14.85546875" style="90" bestFit="1" customWidth="1"/>
    <col min="12034" max="12034" width="21" style="90" customWidth="1"/>
    <col min="12035" max="12035" width="34.42578125" style="90" bestFit="1" customWidth="1"/>
    <col min="12036" max="12036" width="71.42578125" style="90" customWidth="1"/>
    <col min="12037" max="12288" width="9.140625" style="90"/>
    <col min="12289" max="12289" width="14.85546875" style="90" bestFit="1" customWidth="1"/>
    <col min="12290" max="12290" width="21" style="90" customWidth="1"/>
    <col min="12291" max="12291" width="34.42578125" style="90" bestFit="1" customWidth="1"/>
    <col min="12292" max="12292" width="71.42578125" style="90" customWidth="1"/>
    <col min="12293" max="12544" width="9.140625" style="90"/>
    <col min="12545" max="12545" width="14.85546875" style="90" bestFit="1" customWidth="1"/>
    <col min="12546" max="12546" width="21" style="90" customWidth="1"/>
    <col min="12547" max="12547" width="34.42578125" style="90" bestFit="1" customWidth="1"/>
    <col min="12548" max="12548" width="71.42578125" style="90" customWidth="1"/>
    <col min="12549" max="12800" width="9.140625" style="90"/>
    <col min="12801" max="12801" width="14.85546875" style="90" bestFit="1" customWidth="1"/>
    <col min="12802" max="12802" width="21" style="90" customWidth="1"/>
    <col min="12803" max="12803" width="34.42578125" style="90" bestFit="1" customWidth="1"/>
    <col min="12804" max="12804" width="71.42578125" style="90" customWidth="1"/>
    <col min="12805" max="13056" width="9.140625" style="90"/>
    <col min="13057" max="13057" width="14.85546875" style="90" bestFit="1" customWidth="1"/>
    <col min="13058" max="13058" width="21" style="90" customWidth="1"/>
    <col min="13059" max="13059" width="34.42578125" style="90" bestFit="1" customWidth="1"/>
    <col min="13060" max="13060" width="71.42578125" style="90" customWidth="1"/>
    <col min="13061" max="13312" width="9.140625" style="90"/>
    <col min="13313" max="13313" width="14.85546875" style="90" bestFit="1" customWidth="1"/>
    <col min="13314" max="13314" width="21" style="90" customWidth="1"/>
    <col min="13315" max="13315" width="34.42578125" style="90" bestFit="1" customWidth="1"/>
    <col min="13316" max="13316" width="71.42578125" style="90" customWidth="1"/>
    <col min="13317" max="13568" width="9.140625" style="90"/>
    <col min="13569" max="13569" width="14.85546875" style="90" bestFit="1" customWidth="1"/>
    <col min="13570" max="13570" width="21" style="90" customWidth="1"/>
    <col min="13571" max="13571" width="34.42578125" style="90" bestFit="1" customWidth="1"/>
    <col min="13572" max="13572" width="71.42578125" style="90" customWidth="1"/>
    <col min="13573" max="13824" width="9.140625" style="90"/>
    <col min="13825" max="13825" width="14.85546875" style="90" bestFit="1" customWidth="1"/>
    <col min="13826" max="13826" width="21" style="90" customWidth="1"/>
    <col min="13827" max="13827" width="34.42578125" style="90" bestFit="1" customWidth="1"/>
    <col min="13828" max="13828" width="71.42578125" style="90" customWidth="1"/>
    <col min="13829" max="14080" width="9.140625" style="90"/>
    <col min="14081" max="14081" width="14.85546875" style="90" bestFit="1" customWidth="1"/>
    <col min="14082" max="14082" width="21" style="90" customWidth="1"/>
    <col min="14083" max="14083" width="34.42578125" style="90" bestFit="1" customWidth="1"/>
    <col min="14084" max="14084" width="71.42578125" style="90" customWidth="1"/>
    <col min="14085" max="14336" width="9.140625" style="90"/>
    <col min="14337" max="14337" width="14.85546875" style="90" bestFit="1" customWidth="1"/>
    <col min="14338" max="14338" width="21" style="90" customWidth="1"/>
    <col min="14339" max="14339" width="34.42578125" style="90" bestFit="1" customWidth="1"/>
    <col min="14340" max="14340" width="71.42578125" style="90" customWidth="1"/>
    <col min="14341" max="14592" width="9.140625" style="90"/>
    <col min="14593" max="14593" width="14.85546875" style="90" bestFit="1" customWidth="1"/>
    <col min="14594" max="14594" width="21" style="90" customWidth="1"/>
    <col min="14595" max="14595" width="34.42578125" style="90" bestFit="1" customWidth="1"/>
    <col min="14596" max="14596" width="71.42578125" style="90" customWidth="1"/>
    <col min="14597" max="14848" width="9.140625" style="90"/>
    <col min="14849" max="14849" width="14.85546875" style="90" bestFit="1" customWidth="1"/>
    <col min="14850" max="14850" width="21" style="90" customWidth="1"/>
    <col min="14851" max="14851" width="34.42578125" style="90" bestFit="1" customWidth="1"/>
    <col min="14852" max="14852" width="71.42578125" style="90" customWidth="1"/>
    <col min="14853" max="15104" width="9.140625" style="90"/>
    <col min="15105" max="15105" width="14.85546875" style="90" bestFit="1" customWidth="1"/>
    <col min="15106" max="15106" width="21" style="90" customWidth="1"/>
    <col min="15107" max="15107" width="34.42578125" style="90" bestFit="1" customWidth="1"/>
    <col min="15108" max="15108" width="71.42578125" style="90" customWidth="1"/>
    <col min="15109" max="15360" width="9.140625" style="90"/>
    <col min="15361" max="15361" width="14.85546875" style="90" bestFit="1" customWidth="1"/>
    <col min="15362" max="15362" width="21" style="90" customWidth="1"/>
    <col min="15363" max="15363" width="34.42578125" style="90" bestFit="1" customWidth="1"/>
    <col min="15364" max="15364" width="71.42578125" style="90" customWidth="1"/>
    <col min="15365" max="15616" width="9.140625" style="90"/>
    <col min="15617" max="15617" width="14.85546875" style="90" bestFit="1" customWidth="1"/>
    <col min="15618" max="15618" width="21" style="90" customWidth="1"/>
    <col min="15619" max="15619" width="34.42578125" style="90" bestFit="1" customWidth="1"/>
    <col min="15620" max="15620" width="71.42578125" style="90" customWidth="1"/>
    <col min="15621" max="15872" width="9.140625" style="90"/>
    <col min="15873" max="15873" width="14.85546875" style="90" bestFit="1" customWidth="1"/>
    <col min="15874" max="15874" width="21" style="90" customWidth="1"/>
    <col min="15875" max="15875" width="34.42578125" style="90" bestFit="1" customWidth="1"/>
    <col min="15876" max="15876" width="71.42578125" style="90" customWidth="1"/>
    <col min="15877" max="16128" width="9.140625" style="90"/>
    <col min="16129" max="16129" width="14.85546875" style="90" bestFit="1" customWidth="1"/>
    <col min="16130" max="16130" width="21" style="90" customWidth="1"/>
    <col min="16131" max="16131" width="34.42578125" style="90" bestFit="1" customWidth="1"/>
    <col min="16132" max="16132" width="71.42578125" style="90" customWidth="1"/>
    <col min="16133" max="16384" width="9.140625" style="90"/>
  </cols>
  <sheetData>
    <row r="1" spans="1:8" s="79" customFormat="1" ht="18.75" x14ac:dyDescent="0.3">
      <c r="A1" s="78" t="s">
        <v>215</v>
      </c>
      <c r="C1" s="80"/>
      <c r="D1" s="81" t="s">
        <v>216</v>
      </c>
      <c r="E1" s="82">
        <v>43223</v>
      </c>
      <c r="F1" s="83"/>
      <c r="G1" s="83"/>
      <c r="H1" s="84"/>
    </row>
    <row r="2" spans="1:8" s="86" customFormat="1" ht="15" x14ac:dyDescent="0.25">
      <c r="A2" s="85" t="s">
        <v>36</v>
      </c>
      <c r="D2" s="87"/>
      <c r="E2" s="87"/>
      <c r="F2" s="87"/>
      <c r="G2" s="87"/>
      <c r="H2" s="87"/>
    </row>
    <row r="3" spans="1:8" s="86" customFormat="1" x14ac:dyDescent="0.2">
      <c r="A3" s="88"/>
      <c r="B3" s="88"/>
      <c r="C3" s="87"/>
      <c r="D3" s="87"/>
      <c r="E3" s="87"/>
      <c r="F3" s="87"/>
      <c r="G3" s="87"/>
      <c r="H3" s="87"/>
    </row>
    <row r="4" spans="1:8" s="86" customFormat="1" ht="13.5" thickBot="1" x14ac:dyDescent="0.25">
      <c r="A4" s="88"/>
      <c r="B4" s="88"/>
      <c r="C4" s="87"/>
      <c r="D4" s="87"/>
      <c r="E4" s="87"/>
      <c r="F4" s="87"/>
      <c r="G4" s="87"/>
      <c r="H4" s="87"/>
    </row>
    <row r="5" spans="1:8" ht="21.75" thickBot="1" x14ac:dyDescent="0.25">
      <c r="A5" s="89"/>
      <c r="B5" s="89"/>
      <c r="C5" s="305" t="s">
        <v>217</v>
      </c>
      <c r="D5" s="306"/>
      <c r="F5" s="227"/>
    </row>
    <row r="6" spans="1:8" ht="13.5" thickBot="1" x14ac:dyDescent="0.25">
      <c r="A6" s="91" t="s">
        <v>218</v>
      </c>
      <c r="B6" s="92" t="s">
        <v>219</v>
      </c>
      <c r="C6" s="93" t="s">
        <v>220</v>
      </c>
      <c r="D6" s="94" t="s">
        <v>221</v>
      </c>
    </row>
    <row r="7" spans="1:8" ht="13.5" thickBot="1" x14ac:dyDescent="0.25">
      <c r="A7" s="307" t="s">
        <v>222</v>
      </c>
      <c r="B7" s="307" t="s">
        <v>223</v>
      </c>
      <c r="C7" s="310" t="s">
        <v>224</v>
      </c>
      <c r="D7" s="95" t="s">
        <v>225</v>
      </c>
    </row>
    <row r="8" spans="1:8" x14ac:dyDescent="0.2">
      <c r="A8" s="308"/>
      <c r="B8" s="308"/>
      <c r="C8" s="311"/>
      <c r="D8" s="107" t="s">
        <v>226</v>
      </c>
    </row>
    <row r="9" spans="1:8" x14ac:dyDescent="0.2">
      <c r="A9" s="308"/>
      <c r="B9" s="308"/>
      <c r="C9" s="311"/>
      <c r="D9" s="110" t="s">
        <v>227</v>
      </c>
    </row>
    <row r="10" spans="1:8" x14ac:dyDescent="0.2">
      <c r="A10" s="308"/>
      <c r="B10" s="308"/>
      <c r="C10" s="311"/>
      <c r="D10" s="110" t="s">
        <v>228</v>
      </c>
    </row>
    <row r="11" spans="1:8" x14ac:dyDescent="0.2">
      <c r="A11" s="308"/>
      <c r="B11" s="308"/>
      <c r="C11" s="311"/>
      <c r="D11" s="110" t="s">
        <v>229</v>
      </c>
    </row>
    <row r="12" spans="1:8" x14ac:dyDescent="0.2">
      <c r="A12" s="308"/>
      <c r="B12" s="308"/>
      <c r="C12" s="311"/>
      <c r="D12" s="110" t="s">
        <v>230</v>
      </c>
    </row>
    <row r="13" spans="1:8" x14ac:dyDescent="0.2">
      <c r="A13" s="308"/>
      <c r="B13" s="308"/>
      <c r="C13" s="311"/>
      <c r="D13" s="110" t="s">
        <v>231</v>
      </c>
    </row>
    <row r="14" spans="1:8" x14ac:dyDescent="0.2">
      <c r="A14" s="308"/>
      <c r="B14" s="308"/>
      <c r="C14" s="311"/>
      <c r="D14" s="110" t="s">
        <v>232</v>
      </c>
    </row>
    <row r="15" spans="1:8" x14ac:dyDescent="0.2">
      <c r="A15" s="308"/>
      <c r="B15" s="308"/>
      <c r="C15" s="311"/>
      <c r="D15" s="110" t="s">
        <v>233</v>
      </c>
    </row>
    <row r="16" spans="1:8" x14ac:dyDescent="0.2">
      <c r="A16" s="308"/>
      <c r="B16" s="308"/>
      <c r="C16" s="311"/>
      <c r="D16" s="110" t="s">
        <v>234</v>
      </c>
    </row>
    <row r="17" spans="1:4" x14ac:dyDescent="0.2">
      <c r="A17" s="308"/>
      <c r="B17" s="308"/>
      <c r="C17" s="311"/>
      <c r="D17" s="110" t="s">
        <v>235</v>
      </c>
    </row>
    <row r="18" spans="1:4" x14ac:dyDescent="0.2">
      <c r="A18" s="308"/>
      <c r="B18" s="308"/>
      <c r="C18" s="311"/>
      <c r="D18" s="110" t="s">
        <v>236</v>
      </c>
    </row>
    <row r="19" spans="1:4" x14ac:dyDescent="0.2">
      <c r="A19" s="308"/>
      <c r="B19" s="308"/>
      <c r="C19" s="311"/>
      <c r="D19" s="110" t="s">
        <v>237</v>
      </c>
    </row>
    <row r="20" spans="1:4" x14ac:dyDescent="0.2">
      <c r="A20" s="308"/>
      <c r="B20" s="308"/>
      <c r="C20" s="311"/>
      <c r="D20" s="110" t="s">
        <v>238</v>
      </c>
    </row>
    <row r="21" spans="1:4" x14ac:dyDescent="0.2">
      <c r="A21" s="308"/>
      <c r="B21" s="308"/>
      <c r="C21" s="311"/>
      <c r="D21" s="110" t="s">
        <v>239</v>
      </c>
    </row>
    <row r="22" spans="1:4" x14ac:dyDescent="0.2">
      <c r="A22" s="308"/>
      <c r="B22" s="308"/>
      <c r="C22" s="311"/>
      <c r="D22" s="110" t="s">
        <v>240</v>
      </c>
    </row>
    <row r="23" spans="1:4" x14ac:dyDescent="0.2">
      <c r="A23" s="308"/>
      <c r="B23" s="308"/>
      <c r="C23" s="311"/>
      <c r="D23" s="110" t="s">
        <v>241</v>
      </c>
    </row>
    <row r="24" spans="1:4" x14ac:dyDescent="0.2">
      <c r="A24" s="308"/>
      <c r="B24" s="308"/>
      <c r="C24" s="311"/>
      <c r="D24" s="110" t="s">
        <v>242</v>
      </c>
    </row>
    <row r="25" spans="1:4" x14ac:dyDescent="0.2">
      <c r="A25" s="308"/>
      <c r="B25" s="308"/>
      <c r="C25" s="311"/>
      <c r="D25" s="110" t="s">
        <v>243</v>
      </c>
    </row>
    <row r="26" spans="1:4" x14ac:dyDescent="0.2">
      <c r="A26" s="308"/>
      <c r="B26" s="308"/>
      <c r="C26" s="311"/>
      <c r="D26" s="110" t="s">
        <v>244</v>
      </c>
    </row>
    <row r="27" spans="1:4" x14ac:dyDescent="0.2">
      <c r="A27" s="308"/>
      <c r="B27" s="308"/>
      <c r="C27" s="311"/>
      <c r="D27" s="110" t="s">
        <v>245</v>
      </c>
    </row>
    <row r="28" spans="1:4" x14ac:dyDescent="0.2">
      <c r="A28" s="308"/>
      <c r="B28" s="308"/>
      <c r="C28" s="311"/>
      <c r="D28" s="110" t="s">
        <v>246</v>
      </c>
    </row>
    <row r="29" spans="1:4" x14ac:dyDescent="0.2">
      <c r="A29" s="308"/>
      <c r="B29" s="308"/>
      <c r="C29" s="311"/>
      <c r="D29" s="110" t="s">
        <v>247</v>
      </c>
    </row>
    <row r="30" spans="1:4" x14ac:dyDescent="0.2">
      <c r="A30" s="308"/>
      <c r="B30" s="308"/>
      <c r="C30" s="311"/>
      <c r="D30" s="110" t="s">
        <v>248</v>
      </c>
    </row>
    <row r="31" spans="1:4" x14ac:dyDescent="0.2">
      <c r="A31" s="308"/>
      <c r="B31" s="308"/>
      <c r="C31" s="311"/>
      <c r="D31" s="110" t="s">
        <v>249</v>
      </c>
    </row>
    <row r="32" spans="1:4" x14ac:dyDescent="0.2">
      <c r="A32" s="308"/>
      <c r="B32" s="308"/>
      <c r="C32" s="311"/>
      <c r="D32" s="110" t="s">
        <v>250</v>
      </c>
    </row>
    <row r="33" spans="1:4" x14ac:dyDescent="0.2">
      <c r="A33" s="308"/>
      <c r="B33" s="308"/>
      <c r="C33" s="311"/>
      <c r="D33" s="110" t="s">
        <v>251</v>
      </c>
    </row>
    <row r="34" spans="1:4" x14ac:dyDescent="0.2">
      <c r="A34" s="308"/>
      <c r="B34" s="308"/>
      <c r="C34" s="311"/>
      <c r="D34" s="110" t="s">
        <v>252</v>
      </c>
    </row>
    <row r="35" spans="1:4" x14ac:dyDescent="0.2">
      <c r="A35" s="308"/>
      <c r="B35" s="308"/>
      <c r="C35" s="311"/>
      <c r="D35" s="110" t="s">
        <v>253</v>
      </c>
    </row>
    <row r="36" spans="1:4" x14ac:dyDescent="0.2">
      <c r="A36" s="308"/>
      <c r="B36" s="308"/>
      <c r="C36" s="311"/>
      <c r="D36" s="110" t="s">
        <v>254</v>
      </c>
    </row>
    <row r="37" spans="1:4" x14ac:dyDescent="0.2">
      <c r="A37" s="308"/>
      <c r="B37" s="308"/>
      <c r="C37" s="311"/>
      <c r="D37" s="110" t="s">
        <v>255</v>
      </c>
    </row>
    <row r="38" spans="1:4" x14ac:dyDescent="0.2">
      <c r="A38" s="308"/>
      <c r="B38" s="308"/>
      <c r="C38" s="311"/>
      <c r="D38" s="110" t="s">
        <v>256</v>
      </c>
    </row>
    <row r="39" spans="1:4" x14ac:dyDescent="0.2">
      <c r="A39" s="308"/>
      <c r="B39" s="308"/>
      <c r="C39" s="311"/>
      <c r="D39" s="110" t="s">
        <v>257</v>
      </c>
    </row>
    <row r="40" spans="1:4" x14ac:dyDescent="0.2">
      <c r="A40" s="308"/>
      <c r="B40" s="308"/>
      <c r="C40" s="311"/>
      <c r="D40" s="110" t="s">
        <v>258</v>
      </c>
    </row>
    <row r="41" spans="1:4" x14ac:dyDescent="0.2">
      <c r="A41" s="308"/>
      <c r="B41" s="308"/>
      <c r="C41" s="311"/>
      <c r="D41" s="110" t="s">
        <v>259</v>
      </c>
    </row>
    <row r="42" spans="1:4" x14ac:dyDescent="0.2">
      <c r="A42" s="308"/>
      <c r="B42" s="308"/>
      <c r="C42" s="311"/>
      <c r="D42" s="110" t="s">
        <v>260</v>
      </c>
    </row>
    <row r="43" spans="1:4" x14ac:dyDescent="0.2">
      <c r="A43" s="308"/>
      <c r="B43" s="308"/>
      <c r="C43" s="311"/>
      <c r="D43" s="110" t="s">
        <v>261</v>
      </c>
    </row>
    <row r="44" spans="1:4" x14ac:dyDescent="0.2">
      <c r="A44" s="308"/>
      <c r="B44" s="308"/>
      <c r="C44" s="311"/>
      <c r="D44" s="110" t="s">
        <v>262</v>
      </c>
    </row>
    <row r="45" spans="1:4" x14ac:dyDescent="0.2">
      <c r="A45" s="308"/>
      <c r="B45" s="308"/>
      <c r="C45" s="311"/>
      <c r="D45" s="110" t="s">
        <v>263</v>
      </c>
    </row>
    <row r="46" spans="1:4" x14ac:dyDescent="0.2">
      <c r="A46" s="308"/>
      <c r="B46" s="308"/>
      <c r="C46" s="311"/>
      <c r="D46" s="110" t="s">
        <v>264</v>
      </c>
    </row>
    <row r="47" spans="1:4" x14ac:dyDescent="0.2">
      <c r="A47" s="308"/>
      <c r="B47" s="308"/>
      <c r="C47" s="311"/>
      <c r="D47" s="110" t="s">
        <v>265</v>
      </c>
    </row>
    <row r="48" spans="1:4" x14ac:dyDescent="0.2">
      <c r="A48" s="308"/>
      <c r="B48" s="308"/>
      <c r="C48" s="311"/>
      <c r="D48" s="110" t="s">
        <v>266</v>
      </c>
    </row>
    <row r="49" spans="1:4" x14ac:dyDescent="0.2">
      <c r="A49" s="308"/>
      <c r="B49" s="308"/>
      <c r="C49" s="311"/>
      <c r="D49" s="110" t="s">
        <v>267</v>
      </c>
    </row>
    <row r="50" spans="1:4" x14ac:dyDescent="0.2">
      <c r="A50" s="308"/>
      <c r="B50" s="308"/>
      <c r="C50" s="311"/>
      <c r="D50" s="110" t="s">
        <v>268</v>
      </c>
    </row>
    <row r="51" spans="1:4" x14ac:dyDescent="0.2">
      <c r="A51" s="308"/>
      <c r="B51" s="308"/>
      <c r="C51" s="311"/>
      <c r="D51" s="110" t="s">
        <v>269</v>
      </c>
    </row>
    <row r="52" spans="1:4" x14ac:dyDescent="0.2">
      <c r="A52" s="308"/>
      <c r="B52" s="308"/>
      <c r="C52" s="311"/>
      <c r="D52" s="110" t="s">
        <v>270</v>
      </c>
    </row>
    <row r="53" spans="1:4" x14ac:dyDescent="0.2">
      <c r="A53" s="308"/>
      <c r="B53" s="308"/>
      <c r="C53" s="311"/>
      <c r="D53" s="110" t="s">
        <v>271</v>
      </c>
    </row>
    <row r="54" spans="1:4" x14ac:dyDescent="0.2">
      <c r="A54" s="308"/>
      <c r="B54" s="308"/>
      <c r="C54" s="311"/>
      <c r="D54" s="110" t="s">
        <v>272</v>
      </c>
    </row>
    <row r="55" spans="1:4" x14ac:dyDescent="0.2">
      <c r="A55" s="308"/>
      <c r="B55" s="308"/>
      <c r="C55" s="311"/>
      <c r="D55" s="110" t="s">
        <v>273</v>
      </c>
    </row>
    <row r="56" spans="1:4" x14ac:dyDescent="0.2">
      <c r="A56" s="308"/>
      <c r="B56" s="308"/>
      <c r="C56" s="311"/>
      <c r="D56" s="110" t="s">
        <v>274</v>
      </c>
    </row>
    <row r="57" spans="1:4" x14ac:dyDescent="0.2">
      <c r="A57" s="308"/>
      <c r="B57" s="308"/>
      <c r="C57" s="311"/>
      <c r="D57" s="110" t="s">
        <v>275</v>
      </c>
    </row>
    <row r="58" spans="1:4" x14ac:dyDescent="0.2">
      <c r="A58" s="308"/>
      <c r="B58" s="308"/>
      <c r="C58" s="311"/>
      <c r="D58" s="110" t="s">
        <v>276</v>
      </c>
    </row>
    <row r="59" spans="1:4" x14ac:dyDescent="0.2">
      <c r="A59" s="308"/>
      <c r="B59" s="308"/>
      <c r="C59" s="311"/>
      <c r="D59" s="110" t="s">
        <v>277</v>
      </c>
    </row>
    <row r="60" spans="1:4" x14ac:dyDescent="0.2">
      <c r="A60" s="308"/>
      <c r="B60" s="308"/>
      <c r="C60" s="311"/>
      <c r="D60" s="110" t="s">
        <v>278</v>
      </c>
    </row>
    <row r="61" spans="1:4" x14ac:dyDescent="0.2">
      <c r="A61" s="308"/>
      <c r="B61" s="308"/>
      <c r="C61" s="311"/>
      <c r="D61" s="110" t="s">
        <v>279</v>
      </c>
    </row>
    <row r="62" spans="1:4" x14ac:dyDescent="0.2">
      <c r="A62" s="308"/>
      <c r="B62" s="308"/>
      <c r="C62" s="311"/>
      <c r="D62" s="110" t="s">
        <v>280</v>
      </c>
    </row>
    <row r="63" spans="1:4" x14ac:dyDescent="0.2">
      <c r="A63" s="308"/>
      <c r="B63" s="308"/>
      <c r="C63" s="311"/>
      <c r="D63" s="110" t="s">
        <v>281</v>
      </c>
    </row>
    <row r="64" spans="1:4" x14ac:dyDescent="0.2">
      <c r="A64" s="308"/>
      <c r="B64" s="308"/>
      <c r="C64" s="311"/>
      <c r="D64" s="110" t="s">
        <v>282</v>
      </c>
    </row>
    <row r="65" spans="1:4" x14ac:dyDescent="0.2">
      <c r="A65" s="308"/>
      <c r="B65" s="308"/>
      <c r="C65" s="311"/>
      <c r="D65" s="110" t="s">
        <v>283</v>
      </c>
    </row>
    <row r="66" spans="1:4" x14ac:dyDescent="0.2">
      <c r="A66" s="308"/>
      <c r="B66" s="308"/>
      <c r="C66" s="311"/>
      <c r="D66" s="110" t="s">
        <v>284</v>
      </c>
    </row>
    <row r="67" spans="1:4" x14ac:dyDescent="0.2">
      <c r="A67" s="308"/>
      <c r="B67" s="308"/>
      <c r="C67" s="311"/>
      <c r="D67" s="110" t="s">
        <v>285</v>
      </c>
    </row>
    <row r="68" spans="1:4" x14ac:dyDescent="0.2">
      <c r="A68" s="308"/>
      <c r="B68" s="308"/>
      <c r="C68" s="311"/>
      <c r="D68" s="110" t="s">
        <v>286</v>
      </c>
    </row>
    <row r="69" spans="1:4" x14ac:dyDescent="0.2">
      <c r="A69" s="308"/>
      <c r="B69" s="308"/>
      <c r="C69" s="311"/>
      <c r="D69" s="110" t="s">
        <v>287</v>
      </c>
    </row>
    <row r="70" spans="1:4" x14ac:dyDescent="0.2">
      <c r="A70" s="308"/>
      <c r="B70" s="308"/>
      <c r="C70" s="311"/>
      <c r="D70" s="110" t="s">
        <v>288</v>
      </c>
    </row>
    <row r="71" spans="1:4" x14ac:dyDescent="0.2">
      <c r="A71" s="308"/>
      <c r="B71" s="308"/>
      <c r="C71" s="311"/>
      <c r="D71" s="110" t="s">
        <v>289</v>
      </c>
    </row>
    <row r="72" spans="1:4" x14ac:dyDescent="0.2">
      <c r="A72" s="308"/>
      <c r="B72" s="308"/>
      <c r="C72" s="311"/>
      <c r="D72" s="110" t="s">
        <v>290</v>
      </c>
    </row>
    <row r="73" spans="1:4" x14ac:dyDescent="0.2">
      <c r="A73" s="308"/>
      <c r="B73" s="308"/>
      <c r="C73" s="311"/>
      <c r="D73" s="110" t="s">
        <v>291</v>
      </c>
    </row>
    <row r="74" spans="1:4" x14ac:dyDescent="0.2">
      <c r="A74" s="308"/>
      <c r="B74" s="308"/>
      <c r="C74" s="311"/>
      <c r="D74" s="110" t="s">
        <v>292</v>
      </c>
    </row>
    <row r="75" spans="1:4" x14ac:dyDescent="0.2">
      <c r="A75" s="308"/>
      <c r="B75" s="308"/>
      <c r="C75" s="311"/>
      <c r="D75" s="110" t="s">
        <v>293</v>
      </c>
    </row>
    <row r="76" spans="1:4" x14ac:dyDescent="0.2">
      <c r="A76" s="308"/>
      <c r="B76" s="308"/>
      <c r="C76" s="311"/>
      <c r="D76" s="110" t="s">
        <v>294</v>
      </c>
    </row>
    <row r="77" spans="1:4" x14ac:dyDescent="0.2">
      <c r="A77" s="308"/>
      <c r="B77" s="308"/>
      <c r="C77" s="311"/>
      <c r="D77" s="110" t="s">
        <v>295</v>
      </c>
    </row>
    <row r="78" spans="1:4" x14ac:dyDescent="0.2">
      <c r="A78" s="308"/>
      <c r="B78" s="308"/>
      <c r="C78" s="311"/>
      <c r="D78" s="110" t="s">
        <v>296</v>
      </c>
    </row>
    <row r="79" spans="1:4" x14ac:dyDescent="0.2">
      <c r="A79" s="308"/>
      <c r="B79" s="308"/>
      <c r="C79" s="311"/>
      <c r="D79" s="110" t="s">
        <v>297</v>
      </c>
    </row>
    <row r="80" spans="1:4" x14ac:dyDescent="0.2">
      <c r="A80" s="308"/>
      <c r="B80" s="308"/>
      <c r="C80" s="311"/>
      <c r="D80" s="110" t="s">
        <v>298</v>
      </c>
    </row>
    <row r="81" spans="1:4" x14ac:dyDescent="0.2">
      <c r="A81" s="308"/>
      <c r="B81" s="308"/>
      <c r="C81" s="311"/>
      <c r="D81" s="110" t="s">
        <v>299</v>
      </c>
    </row>
    <row r="82" spans="1:4" x14ac:dyDescent="0.2">
      <c r="A82" s="308"/>
      <c r="B82" s="308"/>
      <c r="C82" s="311"/>
      <c r="D82" s="110" t="s">
        <v>300</v>
      </c>
    </row>
    <row r="83" spans="1:4" x14ac:dyDescent="0.2">
      <c r="A83" s="308"/>
      <c r="B83" s="308"/>
      <c r="C83" s="311"/>
      <c r="D83" s="110" t="s">
        <v>301</v>
      </c>
    </row>
    <row r="84" spans="1:4" x14ac:dyDescent="0.2">
      <c r="A84" s="308"/>
      <c r="B84" s="308"/>
      <c r="C84" s="311"/>
      <c r="D84" s="110" t="s">
        <v>302</v>
      </c>
    </row>
    <row r="85" spans="1:4" x14ac:dyDescent="0.2">
      <c r="A85" s="308"/>
      <c r="B85" s="308"/>
      <c r="C85" s="311"/>
      <c r="D85" s="110" t="s">
        <v>303</v>
      </c>
    </row>
    <row r="86" spans="1:4" x14ac:dyDescent="0.2">
      <c r="A86" s="308"/>
      <c r="B86" s="308"/>
      <c r="C86" s="311"/>
      <c r="D86" s="110" t="s">
        <v>304</v>
      </c>
    </row>
    <row r="87" spans="1:4" x14ac:dyDescent="0.2">
      <c r="A87" s="308"/>
      <c r="B87" s="308"/>
      <c r="C87" s="311"/>
      <c r="D87" s="110" t="s">
        <v>305</v>
      </c>
    </row>
    <row r="88" spans="1:4" x14ac:dyDescent="0.2">
      <c r="A88" s="308"/>
      <c r="B88" s="308"/>
      <c r="C88" s="311"/>
      <c r="D88" s="110" t="s">
        <v>306</v>
      </c>
    </row>
    <row r="89" spans="1:4" x14ac:dyDescent="0.2">
      <c r="A89" s="308"/>
      <c r="B89" s="308"/>
      <c r="C89" s="311"/>
      <c r="D89" s="110" t="s">
        <v>307</v>
      </c>
    </row>
    <row r="90" spans="1:4" x14ac:dyDescent="0.2">
      <c r="A90" s="308"/>
      <c r="B90" s="308"/>
      <c r="C90" s="311"/>
      <c r="D90" s="110" t="s">
        <v>308</v>
      </c>
    </row>
    <row r="91" spans="1:4" x14ac:dyDescent="0.2">
      <c r="A91" s="308"/>
      <c r="B91" s="308"/>
      <c r="C91" s="311"/>
      <c r="D91" s="110" t="s">
        <v>309</v>
      </c>
    </row>
    <row r="92" spans="1:4" x14ac:dyDescent="0.2">
      <c r="A92" s="308"/>
      <c r="B92" s="308"/>
      <c r="C92" s="311"/>
      <c r="D92" s="110" t="s">
        <v>310</v>
      </c>
    </row>
    <row r="93" spans="1:4" x14ac:dyDescent="0.2">
      <c r="A93" s="308"/>
      <c r="B93" s="308"/>
      <c r="C93" s="311"/>
      <c r="D93" s="110" t="s">
        <v>311</v>
      </c>
    </row>
    <row r="94" spans="1:4" x14ac:dyDescent="0.2">
      <c r="A94" s="308"/>
      <c r="B94" s="308"/>
      <c r="C94" s="311"/>
      <c r="D94" s="110" t="s">
        <v>312</v>
      </c>
    </row>
    <row r="95" spans="1:4" x14ac:dyDescent="0.2">
      <c r="A95" s="308"/>
      <c r="B95" s="308"/>
      <c r="C95" s="311"/>
      <c r="D95" s="110" t="s">
        <v>313</v>
      </c>
    </row>
    <row r="96" spans="1:4" x14ac:dyDescent="0.2">
      <c r="A96" s="308"/>
      <c r="B96" s="308"/>
      <c r="C96" s="311"/>
      <c r="D96" s="110" t="s">
        <v>314</v>
      </c>
    </row>
    <row r="97" spans="1:4" x14ac:dyDescent="0.2">
      <c r="A97" s="308"/>
      <c r="B97" s="308"/>
      <c r="C97" s="311"/>
      <c r="D97" s="110" t="s">
        <v>315</v>
      </c>
    </row>
    <row r="98" spans="1:4" x14ac:dyDescent="0.2">
      <c r="A98" s="308"/>
      <c r="B98" s="308"/>
      <c r="C98" s="311"/>
      <c r="D98" s="110" t="s">
        <v>316</v>
      </c>
    </row>
    <row r="99" spans="1:4" x14ac:dyDescent="0.2">
      <c r="A99" s="308"/>
      <c r="B99" s="308"/>
      <c r="C99" s="311"/>
      <c r="D99" s="110" t="s">
        <v>317</v>
      </c>
    </row>
    <row r="100" spans="1:4" x14ac:dyDescent="0.2">
      <c r="A100" s="308"/>
      <c r="B100" s="308"/>
      <c r="C100" s="311"/>
      <c r="D100" s="110" t="s">
        <v>318</v>
      </c>
    </row>
    <row r="101" spans="1:4" x14ac:dyDescent="0.2">
      <c r="A101" s="308"/>
      <c r="B101" s="308"/>
      <c r="C101" s="311"/>
      <c r="D101" s="110" t="s">
        <v>319</v>
      </c>
    </row>
    <row r="102" spans="1:4" x14ac:dyDescent="0.2">
      <c r="A102" s="308"/>
      <c r="B102" s="308"/>
      <c r="C102" s="311"/>
      <c r="D102" s="110" t="s">
        <v>320</v>
      </c>
    </row>
    <row r="103" spans="1:4" x14ac:dyDescent="0.2">
      <c r="A103" s="308"/>
      <c r="B103" s="308"/>
      <c r="C103" s="311"/>
      <c r="D103" s="110" t="s">
        <v>321</v>
      </c>
    </row>
    <row r="104" spans="1:4" x14ac:dyDescent="0.2">
      <c r="A104" s="308"/>
      <c r="B104" s="308"/>
      <c r="C104" s="311"/>
      <c r="D104" s="110" t="s">
        <v>322</v>
      </c>
    </row>
    <row r="105" spans="1:4" x14ac:dyDescent="0.2">
      <c r="A105" s="308"/>
      <c r="B105" s="308"/>
      <c r="C105" s="311"/>
      <c r="D105" s="110" t="s">
        <v>323</v>
      </c>
    </row>
    <row r="106" spans="1:4" x14ac:dyDescent="0.2">
      <c r="A106" s="308"/>
      <c r="B106" s="308"/>
      <c r="C106" s="311"/>
      <c r="D106" s="110" t="s">
        <v>324</v>
      </c>
    </row>
    <row r="107" spans="1:4" x14ac:dyDescent="0.2">
      <c r="A107" s="308"/>
      <c r="B107" s="308"/>
      <c r="C107" s="311"/>
      <c r="D107" s="110" t="s">
        <v>325</v>
      </c>
    </row>
    <row r="108" spans="1:4" x14ac:dyDescent="0.2">
      <c r="A108" s="308"/>
      <c r="B108" s="308"/>
      <c r="C108" s="311"/>
      <c r="D108" s="110" t="s">
        <v>326</v>
      </c>
    </row>
    <row r="109" spans="1:4" x14ac:dyDescent="0.2">
      <c r="A109" s="308"/>
      <c r="B109" s="308"/>
      <c r="C109" s="311"/>
      <c r="D109" s="110" t="s">
        <v>327</v>
      </c>
    </row>
    <row r="110" spans="1:4" x14ac:dyDescent="0.2">
      <c r="A110" s="308"/>
      <c r="B110" s="308"/>
      <c r="C110" s="311"/>
      <c r="D110" s="110" t="s">
        <v>328</v>
      </c>
    </row>
    <row r="111" spans="1:4" ht="13.5" thickBot="1" x14ac:dyDescent="0.25">
      <c r="A111" s="308"/>
      <c r="B111" s="308"/>
      <c r="C111" s="311"/>
      <c r="D111" s="110" t="s">
        <v>329</v>
      </c>
    </row>
    <row r="112" spans="1:4" ht="13.5" thickBot="1" x14ac:dyDescent="0.25">
      <c r="A112" s="308"/>
      <c r="B112" s="308"/>
      <c r="C112" s="310" t="s">
        <v>330</v>
      </c>
      <c r="D112" s="95" t="s">
        <v>331</v>
      </c>
    </row>
    <row r="113" spans="1:4" x14ac:dyDescent="0.2">
      <c r="A113" s="308"/>
      <c r="B113" s="308"/>
      <c r="C113" s="311"/>
      <c r="D113" s="107" t="s">
        <v>332</v>
      </c>
    </row>
    <row r="114" spans="1:4" x14ac:dyDescent="0.2">
      <c r="A114" s="308"/>
      <c r="B114" s="308"/>
      <c r="C114" s="311"/>
      <c r="D114" s="110" t="s">
        <v>333</v>
      </c>
    </row>
    <row r="115" spans="1:4" x14ac:dyDescent="0.2">
      <c r="A115" s="308"/>
      <c r="B115" s="308"/>
      <c r="C115" s="311"/>
      <c r="D115" s="110" t="s">
        <v>334</v>
      </c>
    </row>
    <row r="116" spans="1:4" x14ac:dyDescent="0.2">
      <c r="A116" s="308"/>
      <c r="B116" s="308"/>
      <c r="C116" s="311"/>
      <c r="D116" s="110" t="s">
        <v>335</v>
      </c>
    </row>
    <row r="117" spans="1:4" x14ac:dyDescent="0.2">
      <c r="A117" s="308"/>
      <c r="B117" s="308"/>
      <c r="C117" s="311"/>
      <c r="D117" s="110" t="s">
        <v>336</v>
      </c>
    </row>
    <row r="118" spans="1:4" x14ac:dyDescent="0.2">
      <c r="A118" s="308"/>
      <c r="B118" s="308"/>
      <c r="C118" s="311"/>
      <c r="D118" s="110" t="s">
        <v>337</v>
      </c>
    </row>
    <row r="119" spans="1:4" x14ac:dyDescent="0.2">
      <c r="A119" s="308"/>
      <c r="B119" s="308"/>
      <c r="C119" s="311"/>
      <c r="D119" s="110" t="s">
        <v>338</v>
      </c>
    </row>
    <row r="120" spans="1:4" x14ac:dyDescent="0.2">
      <c r="A120" s="308"/>
      <c r="B120" s="308"/>
      <c r="C120" s="311"/>
      <c r="D120" s="110" t="s">
        <v>339</v>
      </c>
    </row>
    <row r="121" spans="1:4" x14ac:dyDescent="0.2">
      <c r="A121" s="308"/>
      <c r="B121" s="308"/>
      <c r="C121" s="311"/>
      <c r="D121" s="110" t="s">
        <v>340</v>
      </c>
    </row>
    <row r="122" spans="1:4" x14ac:dyDescent="0.2">
      <c r="A122" s="308"/>
      <c r="B122" s="308"/>
      <c r="C122" s="311"/>
      <c r="D122" s="110" t="s">
        <v>341</v>
      </c>
    </row>
    <row r="123" spans="1:4" x14ac:dyDescent="0.2">
      <c r="A123" s="308"/>
      <c r="B123" s="308"/>
      <c r="C123" s="311"/>
      <c r="D123" s="110" t="s">
        <v>342</v>
      </c>
    </row>
    <row r="124" spans="1:4" x14ac:dyDescent="0.2">
      <c r="A124" s="308"/>
      <c r="B124" s="308"/>
      <c r="C124" s="311"/>
      <c r="D124" s="110" t="s">
        <v>343</v>
      </c>
    </row>
    <row r="125" spans="1:4" x14ac:dyDescent="0.2">
      <c r="A125" s="308"/>
      <c r="B125" s="308"/>
      <c r="C125" s="311"/>
      <c r="D125" s="110" t="s">
        <v>344</v>
      </c>
    </row>
    <row r="126" spans="1:4" x14ac:dyDescent="0.2">
      <c r="A126" s="308"/>
      <c r="B126" s="308"/>
      <c r="C126" s="311"/>
      <c r="D126" s="110" t="s">
        <v>345</v>
      </c>
    </row>
    <row r="127" spans="1:4" x14ac:dyDescent="0.2">
      <c r="A127" s="308"/>
      <c r="B127" s="308"/>
      <c r="C127" s="311"/>
      <c r="D127" s="110" t="s">
        <v>346</v>
      </c>
    </row>
    <row r="128" spans="1:4" x14ac:dyDescent="0.2">
      <c r="A128" s="308"/>
      <c r="B128" s="308"/>
      <c r="C128" s="311"/>
      <c r="D128" s="110" t="s">
        <v>347</v>
      </c>
    </row>
    <row r="129" spans="1:4" x14ac:dyDescent="0.2">
      <c r="A129" s="308"/>
      <c r="B129" s="308"/>
      <c r="C129" s="311"/>
      <c r="D129" s="110" t="s">
        <v>348</v>
      </c>
    </row>
    <row r="130" spans="1:4" x14ac:dyDescent="0.2">
      <c r="A130" s="308"/>
      <c r="B130" s="308"/>
      <c r="C130" s="311"/>
      <c r="D130" s="110" t="s">
        <v>349</v>
      </c>
    </row>
    <row r="131" spans="1:4" x14ac:dyDescent="0.2">
      <c r="A131" s="308"/>
      <c r="B131" s="308"/>
      <c r="C131" s="311"/>
      <c r="D131" s="110" t="s">
        <v>350</v>
      </c>
    </row>
    <row r="132" spans="1:4" x14ac:dyDescent="0.2">
      <c r="A132" s="308"/>
      <c r="B132" s="308"/>
      <c r="C132" s="311"/>
      <c r="D132" s="110" t="s">
        <v>351</v>
      </c>
    </row>
    <row r="133" spans="1:4" x14ac:dyDescent="0.2">
      <c r="A133" s="308"/>
      <c r="B133" s="308"/>
      <c r="C133" s="311"/>
      <c r="D133" s="110" t="s">
        <v>352</v>
      </c>
    </row>
    <row r="134" spans="1:4" x14ac:dyDescent="0.2">
      <c r="A134" s="308"/>
      <c r="B134" s="308"/>
      <c r="C134" s="311"/>
      <c r="D134" s="110" t="s">
        <v>353</v>
      </c>
    </row>
    <row r="135" spans="1:4" x14ac:dyDescent="0.2">
      <c r="A135" s="308"/>
      <c r="B135" s="308"/>
      <c r="C135" s="311"/>
      <c r="D135" s="110" t="s">
        <v>354</v>
      </c>
    </row>
    <row r="136" spans="1:4" x14ac:dyDescent="0.2">
      <c r="A136" s="308"/>
      <c r="B136" s="308"/>
      <c r="C136" s="311"/>
      <c r="D136" s="110" t="s">
        <v>355</v>
      </c>
    </row>
    <row r="137" spans="1:4" x14ac:dyDescent="0.2">
      <c r="A137" s="308"/>
      <c r="B137" s="308"/>
      <c r="C137" s="311"/>
      <c r="D137" s="110" t="s">
        <v>356</v>
      </c>
    </row>
    <row r="138" spans="1:4" x14ac:dyDescent="0.2">
      <c r="A138" s="308"/>
      <c r="B138" s="308"/>
      <c r="C138" s="311"/>
      <c r="D138" s="110" t="s">
        <v>357</v>
      </c>
    </row>
    <row r="139" spans="1:4" x14ac:dyDescent="0.2">
      <c r="A139" s="308"/>
      <c r="B139" s="308"/>
      <c r="C139" s="311"/>
      <c r="D139" s="110" t="s">
        <v>358</v>
      </c>
    </row>
    <row r="140" spans="1:4" x14ac:dyDescent="0.2">
      <c r="A140" s="308"/>
      <c r="B140" s="308"/>
      <c r="C140" s="311"/>
      <c r="D140" s="110" t="s">
        <v>359</v>
      </c>
    </row>
    <row r="141" spans="1:4" x14ac:dyDescent="0.2">
      <c r="A141" s="308"/>
      <c r="B141" s="308"/>
      <c r="C141" s="311"/>
      <c r="D141" s="110" t="s">
        <v>360</v>
      </c>
    </row>
    <row r="142" spans="1:4" x14ac:dyDescent="0.2">
      <c r="A142" s="308"/>
      <c r="B142" s="308"/>
      <c r="C142" s="311"/>
      <c r="D142" s="110" t="s">
        <v>361</v>
      </c>
    </row>
    <row r="143" spans="1:4" x14ac:dyDescent="0.2">
      <c r="A143" s="308"/>
      <c r="B143" s="308"/>
      <c r="C143" s="311"/>
      <c r="D143" s="110" t="s">
        <v>362</v>
      </c>
    </row>
    <row r="144" spans="1:4" x14ac:dyDescent="0.2">
      <c r="A144" s="308"/>
      <c r="B144" s="308"/>
      <c r="C144" s="311"/>
      <c r="D144" s="110" t="s">
        <v>363</v>
      </c>
    </row>
    <row r="145" spans="1:4" x14ac:dyDescent="0.2">
      <c r="A145" s="308"/>
      <c r="B145" s="308"/>
      <c r="C145" s="311"/>
      <c r="D145" s="110" t="s">
        <v>364</v>
      </c>
    </row>
    <row r="146" spans="1:4" x14ac:dyDescent="0.2">
      <c r="A146" s="308"/>
      <c r="B146" s="308"/>
      <c r="C146" s="311"/>
      <c r="D146" s="110" t="s">
        <v>365</v>
      </c>
    </row>
    <row r="147" spans="1:4" x14ac:dyDescent="0.2">
      <c r="A147" s="308"/>
      <c r="B147" s="308"/>
      <c r="C147" s="311"/>
      <c r="D147" s="110" t="s">
        <v>366</v>
      </c>
    </row>
    <row r="148" spans="1:4" x14ac:dyDescent="0.2">
      <c r="A148" s="308"/>
      <c r="B148" s="308"/>
      <c r="C148" s="311"/>
      <c r="D148" s="110" t="s">
        <v>367</v>
      </c>
    </row>
    <row r="149" spans="1:4" x14ac:dyDescent="0.2">
      <c r="A149" s="308"/>
      <c r="B149" s="308"/>
      <c r="C149" s="311"/>
      <c r="D149" s="110" t="s">
        <v>368</v>
      </c>
    </row>
    <row r="150" spans="1:4" x14ac:dyDescent="0.2">
      <c r="A150" s="308"/>
      <c r="B150" s="308"/>
      <c r="C150" s="311"/>
      <c r="D150" s="110" t="s">
        <v>369</v>
      </c>
    </row>
    <row r="151" spans="1:4" x14ac:dyDescent="0.2">
      <c r="A151" s="308"/>
      <c r="B151" s="308"/>
      <c r="C151" s="311"/>
      <c r="D151" s="110" t="s">
        <v>370</v>
      </c>
    </row>
    <row r="152" spans="1:4" x14ac:dyDescent="0.2">
      <c r="A152" s="308"/>
      <c r="B152" s="308"/>
      <c r="C152" s="311"/>
      <c r="D152" s="110" t="s">
        <v>371</v>
      </c>
    </row>
    <row r="153" spans="1:4" x14ac:dyDescent="0.2">
      <c r="A153" s="308"/>
      <c r="B153" s="308"/>
      <c r="C153" s="311"/>
      <c r="D153" s="110" t="s">
        <v>372</v>
      </c>
    </row>
    <row r="154" spans="1:4" x14ac:dyDescent="0.2">
      <c r="A154" s="308"/>
      <c r="B154" s="308"/>
      <c r="C154" s="311"/>
      <c r="D154" s="110" t="s">
        <v>373</v>
      </c>
    </row>
    <row r="155" spans="1:4" x14ac:dyDescent="0.2">
      <c r="A155" s="308"/>
      <c r="B155" s="308"/>
      <c r="C155" s="311"/>
      <c r="D155" s="110" t="s">
        <v>374</v>
      </c>
    </row>
    <row r="156" spans="1:4" x14ac:dyDescent="0.2">
      <c r="A156" s="308"/>
      <c r="B156" s="308"/>
      <c r="C156" s="311"/>
      <c r="D156" s="110" t="s">
        <v>375</v>
      </c>
    </row>
    <row r="157" spans="1:4" x14ac:dyDescent="0.2">
      <c r="A157" s="308"/>
      <c r="B157" s="308"/>
      <c r="C157" s="311"/>
      <c r="D157" s="110" t="s">
        <v>376</v>
      </c>
    </row>
    <row r="158" spans="1:4" x14ac:dyDescent="0.2">
      <c r="A158" s="308"/>
      <c r="B158" s="308"/>
      <c r="C158" s="311"/>
      <c r="D158" s="110" t="s">
        <v>377</v>
      </c>
    </row>
    <row r="159" spans="1:4" x14ac:dyDescent="0.2">
      <c r="A159" s="308"/>
      <c r="B159" s="308"/>
      <c r="C159" s="311"/>
      <c r="D159" s="110" t="s">
        <v>378</v>
      </c>
    </row>
    <row r="160" spans="1:4" x14ac:dyDescent="0.2">
      <c r="A160" s="308"/>
      <c r="B160" s="308"/>
      <c r="C160" s="311"/>
      <c r="D160" s="110" t="s">
        <v>379</v>
      </c>
    </row>
    <row r="161" spans="1:4" x14ac:dyDescent="0.2">
      <c r="A161" s="308"/>
      <c r="B161" s="308"/>
      <c r="C161" s="311"/>
      <c r="D161" s="110" t="s">
        <v>380</v>
      </c>
    </row>
    <row r="162" spans="1:4" x14ac:dyDescent="0.2">
      <c r="A162" s="308"/>
      <c r="B162" s="308"/>
      <c r="C162" s="311"/>
      <c r="D162" s="110" t="s">
        <v>381</v>
      </c>
    </row>
    <row r="163" spans="1:4" x14ac:dyDescent="0.2">
      <c r="A163" s="308"/>
      <c r="B163" s="308"/>
      <c r="C163" s="311"/>
      <c r="D163" s="110" t="s">
        <v>382</v>
      </c>
    </row>
    <row r="164" spans="1:4" x14ac:dyDescent="0.2">
      <c r="A164" s="308"/>
      <c r="B164" s="308"/>
      <c r="C164" s="311"/>
      <c r="D164" s="110" t="s">
        <v>383</v>
      </c>
    </row>
    <row r="165" spans="1:4" x14ac:dyDescent="0.2">
      <c r="A165" s="308"/>
      <c r="B165" s="308"/>
      <c r="C165" s="311"/>
      <c r="D165" s="110" t="s">
        <v>384</v>
      </c>
    </row>
    <row r="166" spans="1:4" x14ac:dyDescent="0.2">
      <c r="A166" s="308"/>
      <c r="B166" s="308"/>
      <c r="C166" s="311"/>
      <c r="D166" s="110" t="s">
        <v>385</v>
      </c>
    </row>
    <row r="167" spans="1:4" x14ac:dyDescent="0.2">
      <c r="A167" s="308"/>
      <c r="B167" s="308"/>
      <c r="C167" s="311"/>
      <c r="D167" s="110" t="s">
        <v>386</v>
      </c>
    </row>
    <row r="168" spans="1:4" x14ac:dyDescent="0.2">
      <c r="A168" s="308"/>
      <c r="B168" s="308"/>
      <c r="C168" s="311"/>
      <c r="D168" s="110" t="s">
        <v>387</v>
      </c>
    </row>
    <row r="169" spans="1:4" x14ac:dyDescent="0.2">
      <c r="A169" s="308"/>
      <c r="B169" s="308"/>
      <c r="C169" s="311"/>
      <c r="D169" s="110" t="s">
        <v>388</v>
      </c>
    </row>
    <row r="170" spans="1:4" ht="13.5" thickBot="1" x14ac:dyDescent="0.25">
      <c r="A170" s="308"/>
      <c r="B170" s="308"/>
      <c r="C170" s="311"/>
      <c r="D170" s="110" t="s">
        <v>389</v>
      </c>
    </row>
    <row r="171" spans="1:4" ht="13.5" thickBot="1" x14ac:dyDescent="0.25">
      <c r="A171" s="308"/>
      <c r="B171" s="308"/>
      <c r="C171" s="310" t="s">
        <v>390</v>
      </c>
      <c r="D171" s="91" t="s">
        <v>391</v>
      </c>
    </row>
    <row r="172" spans="1:4" x14ac:dyDescent="0.2">
      <c r="A172" s="308"/>
      <c r="B172" s="308"/>
      <c r="C172" s="311"/>
      <c r="D172" s="110"/>
    </row>
    <row r="173" spans="1:4" x14ac:dyDescent="0.2">
      <c r="A173" s="308"/>
      <c r="B173" s="308"/>
      <c r="C173" s="311"/>
      <c r="D173" s="110" t="s">
        <v>392</v>
      </c>
    </row>
    <row r="174" spans="1:4" x14ac:dyDescent="0.2">
      <c r="A174" s="308"/>
      <c r="B174" s="308"/>
      <c r="C174" s="311"/>
      <c r="D174" s="110" t="s">
        <v>393</v>
      </c>
    </row>
    <row r="175" spans="1:4" x14ac:dyDescent="0.2">
      <c r="A175" s="308"/>
      <c r="B175" s="308"/>
      <c r="C175" s="311"/>
      <c r="D175" s="110" t="s">
        <v>394</v>
      </c>
    </row>
    <row r="176" spans="1:4" x14ac:dyDescent="0.2">
      <c r="A176" s="308"/>
      <c r="B176" s="308"/>
      <c r="C176" s="311"/>
      <c r="D176" s="110" t="s">
        <v>351</v>
      </c>
    </row>
    <row r="177" spans="1:4" x14ac:dyDescent="0.2">
      <c r="A177" s="308"/>
      <c r="B177" s="308"/>
      <c r="C177" s="311"/>
      <c r="D177" s="110" t="s">
        <v>395</v>
      </c>
    </row>
    <row r="178" spans="1:4" x14ac:dyDescent="0.2">
      <c r="A178" s="308"/>
      <c r="B178" s="308"/>
      <c r="C178" s="311"/>
      <c r="D178" s="110" t="s">
        <v>360</v>
      </c>
    </row>
    <row r="179" spans="1:4" x14ac:dyDescent="0.2">
      <c r="A179" s="308"/>
      <c r="B179" s="308"/>
      <c r="C179" s="311"/>
      <c r="D179" s="110" t="s">
        <v>396</v>
      </c>
    </row>
    <row r="180" spans="1:4" x14ac:dyDescent="0.2">
      <c r="A180" s="308"/>
      <c r="B180" s="308"/>
      <c r="C180" s="311"/>
      <c r="D180" s="110" t="s">
        <v>397</v>
      </c>
    </row>
    <row r="181" spans="1:4" x14ac:dyDescent="0.2">
      <c r="A181" s="308"/>
      <c r="B181" s="308"/>
      <c r="C181" s="311"/>
      <c r="D181" s="110" t="s">
        <v>398</v>
      </c>
    </row>
    <row r="182" spans="1:4" x14ac:dyDescent="0.2">
      <c r="A182" s="308"/>
      <c r="B182" s="308"/>
      <c r="C182" s="311"/>
      <c r="D182" s="110" t="s">
        <v>399</v>
      </c>
    </row>
    <row r="183" spans="1:4" x14ac:dyDescent="0.2">
      <c r="A183" s="308"/>
      <c r="B183" s="308"/>
      <c r="C183" s="311"/>
      <c r="D183" s="110" t="s">
        <v>400</v>
      </c>
    </row>
    <row r="184" spans="1:4" x14ac:dyDescent="0.2">
      <c r="A184" s="308"/>
      <c r="B184" s="308"/>
      <c r="C184" s="311"/>
      <c r="D184" s="110" t="s">
        <v>401</v>
      </c>
    </row>
    <row r="185" spans="1:4" x14ac:dyDescent="0.2">
      <c r="A185" s="308"/>
      <c r="B185" s="308"/>
      <c r="C185" s="311"/>
      <c r="D185" s="110" t="s">
        <v>402</v>
      </c>
    </row>
    <row r="186" spans="1:4" x14ac:dyDescent="0.2">
      <c r="A186" s="308"/>
      <c r="B186" s="308"/>
      <c r="C186" s="311"/>
      <c r="D186" s="110" t="s">
        <v>403</v>
      </c>
    </row>
    <row r="187" spans="1:4" x14ac:dyDescent="0.2">
      <c r="A187" s="308"/>
      <c r="B187" s="308"/>
      <c r="C187" s="311"/>
      <c r="D187" s="108" t="s">
        <v>404</v>
      </c>
    </row>
    <row r="188" spans="1:4" ht="13.5" thickBot="1" x14ac:dyDescent="0.25">
      <c r="A188" s="308"/>
      <c r="B188" s="308"/>
      <c r="C188" s="311"/>
      <c r="D188" s="108" t="s">
        <v>405</v>
      </c>
    </row>
    <row r="189" spans="1:4" ht="13.5" thickBot="1" x14ac:dyDescent="0.25">
      <c r="A189" s="308"/>
      <c r="B189" s="308"/>
      <c r="C189" s="310" t="s">
        <v>406</v>
      </c>
      <c r="D189" s="95" t="s">
        <v>407</v>
      </c>
    </row>
    <row r="190" spans="1:4" x14ac:dyDescent="0.2">
      <c r="A190" s="308"/>
      <c r="B190" s="308"/>
      <c r="C190" s="311"/>
      <c r="D190" s="107" t="s">
        <v>394</v>
      </c>
    </row>
    <row r="191" spans="1:4" x14ac:dyDescent="0.2">
      <c r="A191" s="308"/>
      <c r="B191" s="308"/>
      <c r="C191" s="311"/>
      <c r="D191" s="108" t="s">
        <v>399</v>
      </c>
    </row>
    <row r="192" spans="1:4" ht="13.5" thickBot="1" x14ac:dyDescent="0.25">
      <c r="A192" s="308"/>
      <c r="B192" s="308"/>
      <c r="C192" s="312"/>
      <c r="D192" s="108" t="s">
        <v>402</v>
      </c>
    </row>
    <row r="193" spans="1:4" ht="13.5" thickBot="1" x14ac:dyDescent="0.25">
      <c r="A193" s="308"/>
      <c r="B193" s="308"/>
      <c r="C193" s="311" t="s">
        <v>183</v>
      </c>
      <c r="D193" s="91" t="s">
        <v>408</v>
      </c>
    </row>
    <row r="194" spans="1:4" x14ac:dyDescent="0.2">
      <c r="A194" s="308"/>
      <c r="B194" s="308"/>
      <c r="C194" s="311"/>
      <c r="D194" s="226" t="s">
        <v>409</v>
      </c>
    </row>
    <row r="195" spans="1:4" x14ac:dyDescent="0.2">
      <c r="A195" s="308"/>
      <c r="B195" s="308"/>
      <c r="C195" s="311"/>
      <c r="D195" s="108" t="s">
        <v>333</v>
      </c>
    </row>
    <row r="196" spans="1:4" x14ac:dyDescent="0.2">
      <c r="A196" s="308"/>
      <c r="B196" s="308"/>
      <c r="C196" s="311"/>
      <c r="D196" s="108" t="s">
        <v>410</v>
      </c>
    </row>
    <row r="197" spans="1:4" x14ac:dyDescent="0.2">
      <c r="A197" s="308"/>
      <c r="B197" s="308"/>
      <c r="C197" s="311"/>
      <c r="D197" s="108" t="s">
        <v>411</v>
      </c>
    </row>
    <row r="198" spans="1:4" x14ac:dyDescent="0.2">
      <c r="A198" s="308"/>
      <c r="B198" s="308"/>
      <c r="C198" s="311"/>
      <c r="D198" s="108" t="s">
        <v>412</v>
      </c>
    </row>
    <row r="199" spans="1:4" x14ac:dyDescent="0.2">
      <c r="A199" s="308"/>
      <c r="B199" s="308"/>
      <c r="C199" s="311"/>
      <c r="D199" s="108" t="s">
        <v>413</v>
      </c>
    </row>
    <row r="200" spans="1:4" x14ac:dyDescent="0.2">
      <c r="A200" s="308"/>
      <c r="B200" s="308"/>
      <c r="C200" s="311"/>
      <c r="D200" s="108" t="s">
        <v>347</v>
      </c>
    </row>
    <row r="201" spans="1:4" x14ac:dyDescent="0.2">
      <c r="A201" s="308"/>
      <c r="B201" s="308"/>
      <c r="C201" s="311"/>
      <c r="D201" s="108" t="s">
        <v>350</v>
      </c>
    </row>
    <row r="202" spans="1:4" x14ac:dyDescent="0.2">
      <c r="A202" s="308"/>
      <c r="B202" s="308"/>
      <c r="C202" s="311"/>
      <c r="D202" s="108" t="s">
        <v>353</v>
      </c>
    </row>
    <row r="203" spans="1:4" x14ac:dyDescent="0.2">
      <c r="A203" s="308"/>
      <c r="B203" s="308"/>
      <c r="C203" s="311"/>
      <c r="D203" s="108" t="s">
        <v>354</v>
      </c>
    </row>
    <row r="204" spans="1:4" x14ac:dyDescent="0.2">
      <c r="A204" s="308"/>
      <c r="B204" s="308"/>
      <c r="C204" s="311"/>
      <c r="D204" s="108" t="s">
        <v>356</v>
      </c>
    </row>
    <row r="205" spans="1:4" x14ac:dyDescent="0.2">
      <c r="A205" s="308"/>
      <c r="B205" s="308"/>
      <c r="C205" s="311"/>
      <c r="D205" s="108" t="s">
        <v>360</v>
      </c>
    </row>
    <row r="206" spans="1:4" x14ac:dyDescent="0.2">
      <c r="A206" s="308"/>
      <c r="B206" s="308"/>
      <c r="C206" s="311"/>
      <c r="D206" s="108" t="s">
        <v>414</v>
      </c>
    </row>
    <row r="207" spans="1:4" x14ac:dyDescent="0.2">
      <c r="A207" s="308"/>
      <c r="B207" s="308"/>
      <c r="C207" s="311"/>
      <c r="D207" s="108" t="s">
        <v>370</v>
      </c>
    </row>
    <row r="208" spans="1:4" x14ac:dyDescent="0.2">
      <c r="A208" s="308"/>
      <c r="B208" s="308"/>
      <c r="C208" s="311"/>
      <c r="D208" s="108" t="s">
        <v>415</v>
      </c>
    </row>
    <row r="209" spans="1:8" x14ac:dyDescent="0.2">
      <c r="A209" s="308"/>
      <c r="B209" s="308"/>
      <c r="C209" s="311"/>
      <c r="D209" s="108" t="s">
        <v>416</v>
      </c>
    </row>
    <row r="210" spans="1:8" x14ac:dyDescent="0.2">
      <c r="A210" s="308"/>
      <c r="B210" s="308"/>
      <c r="C210" s="311"/>
      <c r="D210" s="108" t="s">
        <v>377</v>
      </c>
    </row>
    <row r="211" spans="1:8" x14ac:dyDescent="0.2">
      <c r="A211" s="308"/>
      <c r="B211" s="308"/>
      <c r="C211" s="311"/>
      <c r="D211" s="108" t="s">
        <v>417</v>
      </c>
    </row>
    <row r="212" spans="1:8" x14ac:dyDescent="0.2">
      <c r="A212" s="308"/>
      <c r="B212" s="308"/>
      <c r="C212" s="311"/>
      <c r="D212" s="108" t="s">
        <v>379</v>
      </c>
    </row>
    <row r="213" spans="1:8" x14ac:dyDescent="0.2">
      <c r="A213" s="308"/>
      <c r="B213" s="308"/>
      <c r="C213" s="311"/>
      <c r="D213" s="108" t="s">
        <v>418</v>
      </c>
    </row>
    <row r="214" spans="1:8" x14ac:dyDescent="0.2">
      <c r="A214" s="308"/>
      <c r="B214" s="308"/>
      <c r="C214" s="311"/>
      <c r="D214" s="108" t="s">
        <v>419</v>
      </c>
    </row>
    <row r="215" spans="1:8" x14ac:dyDescent="0.2">
      <c r="A215" s="308"/>
      <c r="B215" s="308"/>
      <c r="C215" s="311"/>
      <c r="D215" s="108" t="s">
        <v>382</v>
      </c>
    </row>
    <row r="216" spans="1:8" x14ac:dyDescent="0.2">
      <c r="A216" s="308"/>
      <c r="B216" s="308"/>
      <c r="C216" s="311"/>
      <c r="D216" s="108" t="s">
        <v>383</v>
      </c>
    </row>
    <row r="217" spans="1:8" x14ac:dyDescent="0.2">
      <c r="A217" s="308"/>
      <c r="B217" s="308"/>
      <c r="C217" s="311"/>
      <c r="D217" s="108" t="s">
        <v>420</v>
      </c>
    </row>
    <row r="218" spans="1:8" x14ac:dyDescent="0.2">
      <c r="A218" s="308"/>
      <c r="B218" s="308"/>
      <c r="C218" s="311"/>
      <c r="D218" s="108" t="s">
        <v>421</v>
      </c>
    </row>
    <row r="219" spans="1:8" x14ac:dyDescent="0.2">
      <c r="A219" s="308"/>
      <c r="B219" s="308"/>
      <c r="C219" s="311"/>
      <c r="D219" s="108" t="s">
        <v>389</v>
      </c>
    </row>
    <row r="220" spans="1:8" ht="13.5" thickBot="1" x14ac:dyDescent="0.25">
      <c r="A220" s="308"/>
      <c r="B220" s="308"/>
      <c r="C220" s="311"/>
      <c r="D220" s="226" t="s">
        <v>422</v>
      </c>
    </row>
    <row r="221" spans="1:8" x14ac:dyDescent="0.2">
      <c r="A221" s="308"/>
      <c r="B221" s="308"/>
      <c r="C221" s="313" t="s">
        <v>181</v>
      </c>
      <c r="D221" s="315" t="s">
        <v>423</v>
      </c>
      <c r="F221" s="97"/>
      <c r="G221" s="97"/>
      <c r="H221" s="97"/>
    </row>
    <row r="222" spans="1:8" ht="13.5" thickBot="1" x14ac:dyDescent="0.25">
      <c r="A222" s="308"/>
      <c r="B222" s="308"/>
      <c r="C222" s="314"/>
      <c r="D222" s="316"/>
      <c r="E222" s="97"/>
      <c r="F222" s="97"/>
      <c r="G222" s="97"/>
      <c r="H222" s="97"/>
    </row>
    <row r="223" spans="1:8" ht="18.600000000000001" customHeight="1" thickBot="1" x14ac:dyDescent="0.25">
      <c r="A223" s="308"/>
      <c r="B223" s="308"/>
      <c r="C223" s="303" t="s">
        <v>424</v>
      </c>
      <c r="D223" s="304"/>
    </row>
    <row r="224" spans="1:8" ht="13.5" thickBot="1" x14ac:dyDescent="0.25">
      <c r="A224" s="308"/>
      <c r="B224" s="308"/>
      <c r="C224" s="91" t="s">
        <v>425</v>
      </c>
      <c r="D224" s="94" t="s">
        <v>426</v>
      </c>
    </row>
    <row r="225" spans="1:4" x14ac:dyDescent="0.2">
      <c r="A225" s="308"/>
      <c r="B225" s="308"/>
      <c r="C225" s="98"/>
      <c r="D225" s="99"/>
    </row>
    <row r="226" spans="1:4" ht="13.15" customHeight="1" x14ac:dyDescent="0.2">
      <c r="A226" s="308"/>
      <c r="B226" s="308"/>
      <c r="C226" s="100"/>
      <c r="D226" s="101"/>
    </row>
    <row r="227" spans="1:4" x14ac:dyDescent="0.2">
      <c r="A227" s="308"/>
      <c r="B227" s="308"/>
      <c r="C227" s="102"/>
      <c r="D227" s="101"/>
    </row>
    <row r="228" spans="1:4" x14ac:dyDescent="0.2">
      <c r="A228" s="308"/>
      <c r="B228" s="308"/>
      <c r="C228" s="100"/>
      <c r="D228" s="101"/>
    </row>
    <row r="229" spans="1:4" x14ac:dyDescent="0.2">
      <c r="A229" s="308"/>
      <c r="B229" s="308"/>
      <c r="C229" s="102"/>
      <c r="D229" s="101"/>
    </row>
    <row r="230" spans="1:4" x14ac:dyDescent="0.2">
      <c r="A230" s="308"/>
      <c r="B230" s="308"/>
      <c r="C230" s="100"/>
      <c r="D230" s="103"/>
    </row>
    <row r="231" spans="1:4" x14ac:dyDescent="0.2">
      <c r="A231" s="308"/>
      <c r="B231" s="308"/>
      <c r="C231" s="96"/>
      <c r="D231" s="103"/>
    </row>
    <row r="232" spans="1:4" ht="13.5" thickBot="1" x14ac:dyDescent="0.25">
      <c r="A232" s="309"/>
      <c r="B232" s="309"/>
      <c r="C232" s="104"/>
      <c r="D232" s="105"/>
    </row>
    <row r="234" spans="1:4" x14ac:dyDescent="0.2">
      <c r="A234" s="106"/>
    </row>
  </sheetData>
  <sortState xmlns:xlrd2="http://schemas.microsoft.com/office/spreadsheetml/2017/richdata2" ref="D9:D114">
    <sortCondition ref="D8"/>
  </sortState>
  <mergeCells count="11">
    <mergeCell ref="C223:D223"/>
    <mergeCell ref="C5:D5"/>
    <mergeCell ref="A7:A232"/>
    <mergeCell ref="B7:B232"/>
    <mergeCell ref="C7:C111"/>
    <mergeCell ref="C112:C170"/>
    <mergeCell ref="C171:C188"/>
    <mergeCell ref="C189:C192"/>
    <mergeCell ref="C221:C222"/>
    <mergeCell ref="D221:D222"/>
    <mergeCell ref="C193:C220"/>
  </mergeCells>
  <hyperlinks>
    <hyperlink ref="E1" r:id="rId1" display="https://cpf.navy.deps.mil/sites/cnap/N42/N422/Shared Documents/Forms/AllItems.aspx?RootFolder=%2Fsites%2Fcnap%2FN42%2FN422%2FShared%20Documents%2FN422C%20NAMP%2FMESMs%20and%20MC%2DFMC%20Goals&amp;FolderCTID=0x012000212BF25147D011499F67519C86833776&amp;View=%7BF" xr:uid="{00000000-0004-0000-0900-000000000000}"/>
    <hyperlink ref="A2" location="Inventory!A1" display="Inventory" xr:uid="{00000000-0004-0000-0900-000001000000}"/>
  </hyperlinks>
  <pageMargins left="0.25" right="0.25" top="0.25" bottom="0.25" header="0.5" footer="0.5"/>
  <pageSetup scale="80" orientation="landscape" horizontalDpi="300" verticalDpi="300" r:id="rId2"/>
  <headerFooter alignWithMargins="0"/>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H96"/>
  <sheetViews>
    <sheetView showGridLines="0" zoomScaleNormal="100" workbookViewId="0">
      <selection activeCell="A2" sqref="A2"/>
    </sheetView>
  </sheetViews>
  <sheetFormatPr defaultRowHeight="12.75" x14ac:dyDescent="0.2"/>
  <cols>
    <col min="1" max="1" width="14.85546875" bestFit="1" customWidth="1"/>
    <col min="2" max="2" width="12.28515625" bestFit="1" customWidth="1"/>
    <col min="3" max="3" width="30.7109375" customWidth="1"/>
    <col min="4" max="4" width="71.42578125" style="76" customWidth="1"/>
    <col min="5" max="5" width="12.85546875" customWidth="1"/>
    <col min="257" max="257" width="14.85546875" bestFit="1" customWidth="1"/>
    <col min="258" max="258" width="21" customWidth="1"/>
    <col min="259" max="259" width="34.42578125" bestFit="1" customWidth="1"/>
    <col min="260" max="260" width="71.42578125" customWidth="1"/>
    <col min="513" max="513" width="14.85546875" bestFit="1" customWidth="1"/>
    <col min="514" max="514" width="21" customWidth="1"/>
    <col min="515" max="515" width="34.42578125" bestFit="1" customWidth="1"/>
    <col min="516" max="516" width="71.42578125" customWidth="1"/>
    <col min="769" max="769" width="14.85546875" bestFit="1" customWidth="1"/>
    <col min="770" max="770" width="21" customWidth="1"/>
    <col min="771" max="771" width="34.42578125" bestFit="1" customWidth="1"/>
    <col min="772" max="772" width="71.42578125" customWidth="1"/>
    <col min="1025" max="1025" width="14.85546875" bestFit="1" customWidth="1"/>
    <col min="1026" max="1026" width="21" customWidth="1"/>
    <col min="1027" max="1027" width="34.42578125" bestFit="1" customWidth="1"/>
    <col min="1028" max="1028" width="71.42578125" customWidth="1"/>
    <col min="1281" max="1281" width="14.85546875" bestFit="1" customWidth="1"/>
    <col min="1282" max="1282" width="21" customWidth="1"/>
    <col min="1283" max="1283" width="34.42578125" bestFit="1" customWidth="1"/>
    <col min="1284" max="1284" width="71.42578125" customWidth="1"/>
    <col min="1537" max="1537" width="14.85546875" bestFit="1" customWidth="1"/>
    <col min="1538" max="1538" width="21" customWidth="1"/>
    <col min="1539" max="1539" width="34.42578125" bestFit="1" customWidth="1"/>
    <col min="1540" max="1540" width="71.42578125" customWidth="1"/>
    <col min="1793" max="1793" width="14.85546875" bestFit="1" customWidth="1"/>
    <col min="1794" max="1794" width="21" customWidth="1"/>
    <col min="1795" max="1795" width="34.42578125" bestFit="1" customWidth="1"/>
    <col min="1796" max="1796" width="71.42578125" customWidth="1"/>
    <col min="2049" max="2049" width="14.85546875" bestFit="1" customWidth="1"/>
    <col min="2050" max="2050" width="21" customWidth="1"/>
    <col min="2051" max="2051" width="34.42578125" bestFit="1" customWidth="1"/>
    <col min="2052" max="2052" width="71.42578125" customWidth="1"/>
    <col min="2305" max="2305" width="14.85546875" bestFit="1" customWidth="1"/>
    <col min="2306" max="2306" width="21" customWidth="1"/>
    <col min="2307" max="2307" width="34.42578125" bestFit="1" customWidth="1"/>
    <col min="2308" max="2308" width="71.42578125" customWidth="1"/>
    <col min="2561" max="2561" width="14.85546875" bestFit="1" customWidth="1"/>
    <col min="2562" max="2562" width="21" customWidth="1"/>
    <col min="2563" max="2563" width="34.42578125" bestFit="1" customWidth="1"/>
    <col min="2564" max="2564" width="71.42578125" customWidth="1"/>
    <col min="2817" max="2817" width="14.85546875" bestFit="1" customWidth="1"/>
    <col min="2818" max="2818" width="21" customWidth="1"/>
    <col min="2819" max="2819" width="34.42578125" bestFit="1" customWidth="1"/>
    <col min="2820" max="2820" width="71.42578125" customWidth="1"/>
    <col min="3073" max="3073" width="14.85546875" bestFit="1" customWidth="1"/>
    <col min="3074" max="3074" width="21" customWidth="1"/>
    <col min="3075" max="3075" width="34.42578125" bestFit="1" customWidth="1"/>
    <col min="3076" max="3076" width="71.42578125" customWidth="1"/>
    <col min="3329" max="3329" width="14.85546875" bestFit="1" customWidth="1"/>
    <col min="3330" max="3330" width="21" customWidth="1"/>
    <col min="3331" max="3331" width="34.42578125" bestFit="1" customWidth="1"/>
    <col min="3332" max="3332" width="71.42578125" customWidth="1"/>
    <col min="3585" max="3585" width="14.85546875" bestFit="1" customWidth="1"/>
    <col min="3586" max="3586" width="21" customWidth="1"/>
    <col min="3587" max="3587" width="34.42578125" bestFit="1" customWidth="1"/>
    <col min="3588" max="3588" width="71.42578125" customWidth="1"/>
    <col min="3841" max="3841" width="14.85546875" bestFit="1" customWidth="1"/>
    <col min="3842" max="3842" width="21" customWidth="1"/>
    <col min="3843" max="3843" width="34.42578125" bestFit="1" customWidth="1"/>
    <col min="3844" max="3844" width="71.42578125" customWidth="1"/>
    <col min="4097" max="4097" width="14.85546875" bestFit="1" customWidth="1"/>
    <col min="4098" max="4098" width="21" customWidth="1"/>
    <col min="4099" max="4099" width="34.42578125" bestFit="1" customWidth="1"/>
    <col min="4100" max="4100" width="71.42578125" customWidth="1"/>
    <col min="4353" max="4353" width="14.85546875" bestFit="1" customWidth="1"/>
    <col min="4354" max="4354" width="21" customWidth="1"/>
    <col min="4355" max="4355" width="34.42578125" bestFit="1" customWidth="1"/>
    <col min="4356" max="4356" width="71.42578125" customWidth="1"/>
    <col min="4609" max="4609" width="14.85546875" bestFit="1" customWidth="1"/>
    <col min="4610" max="4610" width="21" customWidth="1"/>
    <col min="4611" max="4611" width="34.42578125" bestFit="1" customWidth="1"/>
    <col min="4612" max="4612" width="71.42578125" customWidth="1"/>
    <col min="4865" max="4865" width="14.85546875" bestFit="1" customWidth="1"/>
    <col min="4866" max="4866" width="21" customWidth="1"/>
    <col min="4867" max="4867" width="34.42578125" bestFit="1" customWidth="1"/>
    <col min="4868" max="4868" width="71.42578125" customWidth="1"/>
    <col min="5121" max="5121" width="14.85546875" bestFit="1" customWidth="1"/>
    <col min="5122" max="5122" width="21" customWidth="1"/>
    <col min="5123" max="5123" width="34.42578125" bestFit="1" customWidth="1"/>
    <col min="5124" max="5124" width="71.42578125" customWidth="1"/>
    <col min="5377" max="5377" width="14.85546875" bestFit="1" customWidth="1"/>
    <col min="5378" max="5378" width="21" customWidth="1"/>
    <col min="5379" max="5379" width="34.42578125" bestFit="1" customWidth="1"/>
    <col min="5380" max="5380" width="71.42578125" customWidth="1"/>
    <col min="5633" max="5633" width="14.85546875" bestFit="1" customWidth="1"/>
    <col min="5634" max="5634" width="21" customWidth="1"/>
    <col min="5635" max="5635" width="34.42578125" bestFit="1" customWidth="1"/>
    <col min="5636" max="5636" width="71.42578125" customWidth="1"/>
    <col min="5889" max="5889" width="14.85546875" bestFit="1" customWidth="1"/>
    <col min="5890" max="5890" width="21" customWidth="1"/>
    <col min="5891" max="5891" width="34.42578125" bestFit="1" customWidth="1"/>
    <col min="5892" max="5892" width="71.42578125" customWidth="1"/>
    <col min="6145" max="6145" width="14.85546875" bestFit="1" customWidth="1"/>
    <col min="6146" max="6146" width="21" customWidth="1"/>
    <col min="6147" max="6147" width="34.42578125" bestFit="1" customWidth="1"/>
    <col min="6148" max="6148" width="71.42578125" customWidth="1"/>
    <col min="6401" max="6401" width="14.85546875" bestFit="1" customWidth="1"/>
    <col min="6402" max="6402" width="21" customWidth="1"/>
    <col min="6403" max="6403" width="34.42578125" bestFit="1" customWidth="1"/>
    <col min="6404" max="6404" width="71.42578125" customWidth="1"/>
    <col min="6657" max="6657" width="14.85546875" bestFit="1" customWidth="1"/>
    <col min="6658" max="6658" width="21" customWidth="1"/>
    <col min="6659" max="6659" width="34.42578125" bestFit="1" customWidth="1"/>
    <col min="6660" max="6660" width="71.42578125" customWidth="1"/>
    <col min="6913" max="6913" width="14.85546875" bestFit="1" customWidth="1"/>
    <col min="6914" max="6914" width="21" customWidth="1"/>
    <col min="6915" max="6915" width="34.42578125" bestFit="1" customWidth="1"/>
    <col min="6916" max="6916" width="71.42578125" customWidth="1"/>
    <col min="7169" max="7169" width="14.85546875" bestFit="1" customWidth="1"/>
    <col min="7170" max="7170" width="21" customWidth="1"/>
    <col min="7171" max="7171" width="34.42578125" bestFit="1" customWidth="1"/>
    <col min="7172" max="7172" width="71.42578125" customWidth="1"/>
    <col min="7425" max="7425" width="14.85546875" bestFit="1" customWidth="1"/>
    <col min="7426" max="7426" width="21" customWidth="1"/>
    <col min="7427" max="7427" width="34.42578125" bestFit="1" customWidth="1"/>
    <col min="7428" max="7428" width="71.42578125" customWidth="1"/>
    <col min="7681" max="7681" width="14.85546875" bestFit="1" customWidth="1"/>
    <col min="7682" max="7682" width="21" customWidth="1"/>
    <col min="7683" max="7683" width="34.42578125" bestFit="1" customWidth="1"/>
    <col min="7684" max="7684" width="71.42578125" customWidth="1"/>
    <col min="7937" max="7937" width="14.85546875" bestFit="1" customWidth="1"/>
    <col min="7938" max="7938" width="21" customWidth="1"/>
    <col min="7939" max="7939" width="34.42578125" bestFit="1" customWidth="1"/>
    <col min="7940" max="7940" width="71.42578125" customWidth="1"/>
    <col min="8193" max="8193" width="14.85546875" bestFit="1" customWidth="1"/>
    <col min="8194" max="8194" width="21" customWidth="1"/>
    <col min="8195" max="8195" width="34.42578125" bestFit="1" customWidth="1"/>
    <col min="8196" max="8196" width="71.42578125" customWidth="1"/>
    <col min="8449" max="8449" width="14.85546875" bestFit="1" customWidth="1"/>
    <col min="8450" max="8450" width="21" customWidth="1"/>
    <col min="8451" max="8451" width="34.42578125" bestFit="1" customWidth="1"/>
    <col min="8452" max="8452" width="71.42578125" customWidth="1"/>
    <col min="8705" max="8705" width="14.85546875" bestFit="1" customWidth="1"/>
    <col min="8706" max="8706" width="21" customWidth="1"/>
    <col min="8707" max="8707" width="34.42578125" bestFit="1" customWidth="1"/>
    <col min="8708" max="8708" width="71.42578125" customWidth="1"/>
    <col min="8961" max="8961" width="14.85546875" bestFit="1" customWidth="1"/>
    <col min="8962" max="8962" width="21" customWidth="1"/>
    <col min="8963" max="8963" width="34.42578125" bestFit="1" customWidth="1"/>
    <col min="8964" max="8964" width="71.42578125" customWidth="1"/>
    <col min="9217" max="9217" width="14.85546875" bestFit="1" customWidth="1"/>
    <col min="9218" max="9218" width="21" customWidth="1"/>
    <col min="9219" max="9219" width="34.42578125" bestFit="1" customWidth="1"/>
    <col min="9220" max="9220" width="71.42578125" customWidth="1"/>
    <col min="9473" max="9473" width="14.85546875" bestFit="1" customWidth="1"/>
    <col min="9474" max="9474" width="21" customWidth="1"/>
    <col min="9475" max="9475" width="34.42578125" bestFit="1" customWidth="1"/>
    <col min="9476" max="9476" width="71.42578125" customWidth="1"/>
    <col min="9729" max="9729" width="14.85546875" bestFit="1" customWidth="1"/>
    <col min="9730" max="9730" width="21" customWidth="1"/>
    <col min="9731" max="9731" width="34.42578125" bestFit="1" customWidth="1"/>
    <col min="9732" max="9732" width="71.42578125" customWidth="1"/>
    <col min="9985" max="9985" width="14.85546875" bestFit="1" customWidth="1"/>
    <col min="9986" max="9986" width="21" customWidth="1"/>
    <col min="9987" max="9987" width="34.42578125" bestFit="1" customWidth="1"/>
    <col min="9988" max="9988" width="71.42578125" customWidth="1"/>
    <col min="10241" max="10241" width="14.85546875" bestFit="1" customWidth="1"/>
    <col min="10242" max="10242" width="21" customWidth="1"/>
    <col min="10243" max="10243" width="34.42578125" bestFit="1" customWidth="1"/>
    <col min="10244" max="10244" width="71.42578125" customWidth="1"/>
    <col min="10497" max="10497" width="14.85546875" bestFit="1" customWidth="1"/>
    <col min="10498" max="10498" width="21" customWidth="1"/>
    <col min="10499" max="10499" width="34.42578125" bestFit="1" customWidth="1"/>
    <col min="10500" max="10500" width="71.42578125" customWidth="1"/>
    <col min="10753" max="10753" width="14.85546875" bestFit="1" customWidth="1"/>
    <col min="10754" max="10754" width="21" customWidth="1"/>
    <col min="10755" max="10755" width="34.42578125" bestFit="1" customWidth="1"/>
    <col min="10756" max="10756" width="71.42578125" customWidth="1"/>
    <col min="11009" max="11009" width="14.85546875" bestFit="1" customWidth="1"/>
    <col min="11010" max="11010" width="21" customWidth="1"/>
    <col min="11011" max="11011" width="34.42578125" bestFit="1" customWidth="1"/>
    <col min="11012" max="11012" width="71.42578125" customWidth="1"/>
    <col min="11265" max="11265" width="14.85546875" bestFit="1" customWidth="1"/>
    <col min="11266" max="11266" width="21" customWidth="1"/>
    <col min="11267" max="11267" width="34.42578125" bestFit="1" customWidth="1"/>
    <col min="11268" max="11268" width="71.42578125" customWidth="1"/>
    <col min="11521" max="11521" width="14.85546875" bestFit="1" customWidth="1"/>
    <col min="11522" max="11522" width="21" customWidth="1"/>
    <col min="11523" max="11523" width="34.42578125" bestFit="1" customWidth="1"/>
    <col min="11524" max="11524" width="71.42578125" customWidth="1"/>
    <col min="11777" max="11777" width="14.85546875" bestFit="1" customWidth="1"/>
    <col min="11778" max="11778" width="21" customWidth="1"/>
    <col min="11779" max="11779" width="34.42578125" bestFit="1" customWidth="1"/>
    <col min="11780" max="11780" width="71.42578125" customWidth="1"/>
    <col min="12033" max="12033" width="14.85546875" bestFit="1" customWidth="1"/>
    <col min="12034" max="12034" width="21" customWidth="1"/>
    <col min="12035" max="12035" width="34.42578125" bestFit="1" customWidth="1"/>
    <col min="12036" max="12036" width="71.42578125" customWidth="1"/>
    <col min="12289" max="12289" width="14.85546875" bestFit="1" customWidth="1"/>
    <col min="12290" max="12290" width="21" customWidth="1"/>
    <col min="12291" max="12291" width="34.42578125" bestFit="1" customWidth="1"/>
    <col min="12292" max="12292" width="71.42578125" customWidth="1"/>
    <col min="12545" max="12545" width="14.85546875" bestFit="1" customWidth="1"/>
    <col min="12546" max="12546" width="21" customWidth="1"/>
    <col min="12547" max="12547" width="34.42578125" bestFit="1" customWidth="1"/>
    <col min="12548" max="12548" width="71.42578125" customWidth="1"/>
    <col min="12801" max="12801" width="14.85546875" bestFit="1" customWidth="1"/>
    <col min="12802" max="12802" width="21" customWidth="1"/>
    <col min="12803" max="12803" width="34.42578125" bestFit="1" customWidth="1"/>
    <col min="12804" max="12804" width="71.42578125" customWidth="1"/>
    <col min="13057" max="13057" width="14.85546875" bestFit="1" customWidth="1"/>
    <col min="13058" max="13058" width="21" customWidth="1"/>
    <col min="13059" max="13059" width="34.42578125" bestFit="1" customWidth="1"/>
    <col min="13060" max="13060" width="71.42578125" customWidth="1"/>
    <col min="13313" max="13313" width="14.85546875" bestFit="1" customWidth="1"/>
    <col min="13314" max="13314" width="21" customWidth="1"/>
    <col min="13315" max="13315" width="34.42578125" bestFit="1" customWidth="1"/>
    <col min="13316" max="13316" width="71.42578125" customWidth="1"/>
    <col min="13569" max="13569" width="14.85546875" bestFit="1" customWidth="1"/>
    <col min="13570" max="13570" width="21" customWidth="1"/>
    <col min="13571" max="13571" width="34.42578125" bestFit="1" customWidth="1"/>
    <col min="13572" max="13572" width="71.42578125" customWidth="1"/>
    <col min="13825" max="13825" width="14.85546875" bestFit="1" customWidth="1"/>
    <col min="13826" max="13826" width="21" customWidth="1"/>
    <col min="13827" max="13827" width="34.42578125" bestFit="1" customWidth="1"/>
    <col min="13828" max="13828" width="71.42578125" customWidth="1"/>
    <col min="14081" max="14081" width="14.85546875" bestFit="1" customWidth="1"/>
    <col min="14082" max="14082" width="21" customWidth="1"/>
    <col min="14083" max="14083" width="34.42578125" bestFit="1" customWidth="1"/>
    <col min="14084" max="14084" width="71.42578125" customWidth="1"/>
    <col min="14337" max="14337" width="14.85546875" bestFit="1" customWidth="1"/>
    <col min="14338" max="14338" width="21" customWidth="1"/>
    <col min="14339" max="14339" width="34.42578125" bestFit="1" customWidth="1"/>
    <col min="14340" max="14340" width="71.42578125" customWidth="1"/>
    <col min="14593" max="14593" width="14.85546875" bestFit="1" customWidth="1"/>
    <col min="14594" max="14594" width="21" customWidth="1"/>
    <col min="14595" max="14595" width="34.42578125" bestFit="1" customWidth="1"/>
    <col min="14596" max="14596" width="71.42578125" customWidth="1"/>
    <col min="14849" max="14849" width="14.85546875" bestFit="1" customWidth="1"/>
    <col min="14850" max="14850" width="21" customWidth="1"/>
    <col min="14851" max="14851" width="34.42578125" bestFit="1" customWidth="1"/>
    <col min="14852" max="14852" width="71.42578125" customWidth="1"/>
    <col min="15105" max="15105" width="14.85546875" bestFit="1" customWidth="1"/>
    <col min="15106" max="15106" width="21" customWidth="1"/>
    <col min="15107" max="15107" width="34.42578125" bestFit="1" customWidth="1"/>
    <col min="15108" max="15108" width="71.42578125" customWidth="1"/>
    <col min="15361" max="15361" width="14.85546875" bestFit="1" customWidth="1"/>
    <col min="15362" max="15362" width="21" customWidth="1"/>
    <col min="15363" max="15363" width="34.42578125" bestFit="1" customWidth="1"/>
    <col min="15364" max="15364" width="71.42578125" customWidth="1"/>
    <col min="15617" max="15617" width="14.85546875" bestFit="1" customWidth="1"/>
    <col min="15618" max="15618" width="21" customWidth="1"/>
    <col min="15619" max="15619" width="34.42578125" bestFit="1" customWidth="1"/>
    <col min="15620" max="15620" width="71.42578125" customWidth="1"/>
    <col min="15873" max="15873" width="14.85546875" bestFit="1" customWidth="1"/>
    <col min="15874" max="15874" width="21" customWidth="1"/>
    <col min="15875" max="15875" width="34.42578125" bestFit="1" customWidth="1"/>
    <col min="15876" max="15876" width="71.42578125" customWidth="1"/>
    <col min="16129" max="16129" width="14.85546875" bestFit="1" customWidth="1"/>
    <col min="16130" max="16130" width="21" customWidth="1"/>
    <col min="16131" max="16131" width="34.42578125" bestFit="1" customWidth="1"/>
    <col min="16132" max="16132" width="71.42578125" customWidth="1"/>
  </cols>
  <sheetData>
    <row r="1" spans="1:8" s="79" customFormat="1" ht="18.75" x14ac:dyDescent="0.3">
      <c r="A1" s="78" t="s">
        <v>427</v>
      </c>
      <c r="C1" s="80"/>
      <c r="D1" s="81" t="s">
        <v>216</v>
      </c>
      <c r="E1" s="82">
        <v>42352</v>
      </c>
      <c r="F1" s="83"/>
      <c r="G1" s="83"/>
      <c r="H1" s="84"/>
    </row>
    <row r="2" spans="1:8" s="86" customFormat="1" ht="15" x14ac:dyDescent="0.25">
      <c r="A2" s="85" t="s">
        <v>36</v>
      </c>
      <c r="D2" s="87"/>
      <c r="E2" s="87"/>
      <c r="F2" s="87"/>
      <c r="G2" s="87"/>
      <c r="H2" s="87"/>
    </row>
    <row r="3" spans="1:8" s="86" customFormat="1" x14ac:dyDescent="0.2">
      <c r="A3" s="88"/>
      <c r="B3" s="88"/>
      <c r="C3" s="87"/>
      <c r="D3" s="87"/>
      <c r="E3" s="87"/>
      <c r="F3" s="87"/>
      <c r="G3" s="87"/>
      <c r="H3" s="87"/>
    </row>
    <row r="4" spans="1:8" s="86" customFormat="1" ht="13.5" thickBot="1" x14ac:dyDescent="0.25">
      <c r="A4" s="88"/>
      <c r="B4" s="88"/>
      <c r="C4" s="87"/>
      <c r="D4" s="87"/>
      <c r="E4" s="87"/>
      <c r="F4" s="87"/>
      <c r="G4" s="87"/>
      <c r="H4" s="87"/>
    </row>
    <row r="5" spans="1:8" ht="21.75" thickBot="1" x14ac:dyDescent="0.25">
      <c r="A5" s="89"/>
      <c r="B5" s="89"/>
      <c r="C5" s="305" t="s">
        <v>217</v>
      </c>
      <c r="D5" s="306"/>
    </row>
    <row r="6" spans="1:8" s="77" customFormat="1" ht="13.5" thickBot="1" x14ac:dyDescent="0.25">
      <c r="A6" s="91" t="s">
        <v>218</v>
      </c>
      <c r="B6" s="92" t="s">
        <v>219</v>
      </c>
      <c r="C6" s="93" t="s">
        <v>220</v>
      </c>
      <c r="D6" s="94" t="s">
        <v>221</v>
      </c>
      <c r="E6" s="286"/>
      <c r="F6" s="286"/>
      <c r="G6" s="286"/>
      <c r="H6" s="286"/>
    </row>
    <row r="7" spans="1:8" s="77" customFormat="1" x14ac:dyDescent="0.2">
      <c r="A7" s="307" t="s">
        <v>222</v>
      </c>
      <c r="B7" s="307" t="s">
        <v>428</v>
      </c>
      <c r="C7" s="310" t="s">
        <v>224</v>
      </c>
      <c r="D7" s="95" t="s">
        <v>429</v>
      </c>
      <c r="E7" s="286"/>
      <c r="F7" s="286"/>
      <c r="G7" s="286"/>
      <c r="H7" s="286"/>
    </row>
    <row r="8" spans="1:8" s="77" customFormat="1" x14ac:dyDescent="0.2">
      <c r="A8" s="308"/>
      <c r="B8" s="308"/>
      <c r="C8" s="317"/>
      <c r="D8" s="108" t="s">
        <v>430</v>
      </c>
      <c r="E8" s="286"/>
      <c r="F8" s="286"/>
      <c r="G8" s="286"/>
      <c r="H8" s="286"/>
    </row>
    <row r="9" spans="1:8" s="77" customFormat="1" x14ac:dyDescent="0.2">
      <c r="A9" s="308"/>
      <c r="B9" s="308"/>
      <c r="C9" s="317"/>
      <c r="D9" s="108" t="s">
        <v>431</v>
      </c>
      <c r="E9" s="286"/>
      <c r="F9" s="286"/>
      <c r="G9" s="286"/>
      <c r="H9" s="286"/>
    </row>
    <row r="10" spans="1:8" s="77" customFormat="1" x14ac:dyDescent="0.2">
      <c r="A10" s="308"/>
      <c r="B10" s="308"/>
      <c r="C10" s="317"/>
      <c r="D10" s="108" t="s">
        <v>432</v>
      </c>
      <c r="E10" s="286"/>
      <c r="F10" s="286"/>
      <c r="G10" s="286"/>
      <c r="H10" s="286"/>
    </row>
    <row r="11" spans="1:8" s="77" customFormat="1" x14ac:dyDescent="0.2">
      <c r="A11" s="308"/>
      <c r="B11" s="308"/>
      <c r="C11" s="317"/>
      <c r="D11" s="108" t="s">
        <v>433</v>
      </c>
      <c r="E11" s="286"/>
      <c r="F11" s="286"/>
      <c r="G11" s="286"/>
      <c r="H11" s="286"/>
    </row>
    <row r="12" spans="1:8" s="77" customFormat="1" x14ac:dyDescent="0.2">
      <c r="A12" s="308"/>
      <c r="B12" s="308"/>
      <c r="C12" s="317"/>
      <c r="D12" s="108" t="s">
        <v>434</v>
      </c>
      <c r="E12" s="286"/>
      <c r="F12" s="286"/>
      <c r="G12" s="286"/>
      <c r="H12" s="286"/>
    </row>
    <row r="13" spans="1:8" s="77" customFormat="1" x14ac:dyDescent="0.2">
      <c r="A13" s="308"/>
      <c r="B13" s="308"/>
      <c r="C13" s="317"/>
      <c r="D13" s="108" t="s">
        <v>435</v>
      </c>
      <c r="E13" s="286"/>
      <c r="F13" s="286"/>
      <c r="G13" s="286"/>
      <c r="H13" s="286"/>
    </row>
    <row r="14" spans="1:8" s="77" customFormat="1" x14ac:dyDescent="0.2">
      <c r="A14" s="308"/>
      <c r="B14" s="308"/>
      <c r="C14" s="317"/>
      <c r="D14" s="108" t="s">
        <v>436</v>
      </c>
      <c r="E14" s="286"/>
      <c r="F14" s="286"/>
      <c r="G14" s="286"/>
      <c r="H14" s="286"/>
    </row>
    <row r="15" spans="1:8" s="77" customFormat="1" x14ac:dyDescent="0.2">
      <c r="A15" s="308"/>
      <c r="B15" s="308"/>
      <c r="C15" s="317"/>
      <c r="D15" s="108" t="s">
        <v>437</v>
      </c>
      <c r="E15" s="286"/>
      <c r="F15" s="286"/>
      <c r="G15" s="286"/>
      <c r="H15" s="286"/>
    </row>
    <row r="16" spans="1:8" s="77" customFormat="1" x14ac:dyDescent="0.2">
      <c r="A16" s="308"/>
      <c r="B16" s="308"/>
      <c r="C16" s="317"/>
      <c r="D16" s="114" t="s">
        <v>438</v>
      </c>
      <c r="E16" s="286"/>
      <c r="F16" s="286"/>
      <c r="G16" s="286"/>
      <c r="H16" s="286"/>
    </row>
    <row r="17" spans="1:7" s="77" customFormat="1" x14ac:dyDescent="0.2">
      <c r="A17" s="308"/>
      <c r="B17" s="308"/>
      <c r="C17" s="317"/>
      <c r="D17" s="108" t="s">
        <v>439</v>
      </c>
      <c r="E17" s="286"/>
      <c r="F17" s="286"/>
      <c r="G17" s="286"/>
    </row>
    <row r="18" spans="1:7" s="77" customFormat="1" x14ac:dyDescent="0.2">
      <c r="A18" s="308"/>
      <c r="B18" s="308"/>
      <c r="C18" s="317"/>
      <c r="D18" s="108" t="s">
        <v>440</v>
      </c>
      <c r="E18" s="286"/>
      <c r="F18" s="286"/>
      <c r="G18" s="287"/>
    </row>
    <row r="19" spans="1:7" s="77" customFormat="1" x14ac:dyDescent="0.2">
      <c r="A19" s="308"/>
      <c r="B19" s="308"/>
      <c r="C19" s="317"/>
      <c r="D19" s="108" t="s">
        <v>441</v>
      </c>
      <c r="E19" s="286"/>
      <c r="F19" s="286"/>
      <c r="G19" s="287"/>
    </row>
    <row r="20" spans="1:7" s="77" customFormat="1" x14ac:dyDescent="0.2">
      <c r="A20" s="308"/>
      <c r="B20" s="308"/>
      <c r="C20" s="317"/>
      <c r="D20" s="108" t="s">
        <v>442</v>
      </c>
      <c r="E20" s="286"/>
      <c r="F20" s="286"/>
      <c r="G20" s="287"/>
    </row>
    <row r="21" spans="1:7" s="77" customFormat="1" x14ac:dyDescent="0.2">
      <c r="A21" s="308"/>
      <c r="B21" s="308"/>
      <c r="C21" s="317"/>
      <c r="D21" s="108" t="s">
        <v>443</v>
      </c>
      <c r="E21" s="286"/>
      <c r="F21" s="286"/>
      <c r="G21" s="286"/>
    </row>
    <row r="22" spans="1:7" s="77" customFormat="1" x14ac:dyDescent="0.2">
      <c r="A22" s="308"/>
      <c r="B22" s="308"/>
      <c r="C22" s="317"/>
      <c r="D22" s="108" t="s">
        <v>444</v>
      </c>
      <c r="E22" s="286"/>
      <c r="F22" s="286"/>
      <c r="G22" s="286"/>
    </row>
    <row r="23" spans="1:7" s="77" customFormat="1" x14ac:dyDescent="0.2">
      <c r="A23" s="308"/>
      <c r="B23" s="308"/>
      <c r="C23" s="317"/>
      <c r="D23" s="108" t="s">
        <v>445</v>
      </c>
      <c r="E23" s="286"/>
      <c r="F23" s="286"/>
      <c r="G23" s="286"/>
    </row>
    <row r="24" spans="1:7" s="77" customFormat="1" x14ac:dyDescent="0.2">
      <c r="A24" s="308"/>
      <c r="B24" s="308"/>
      <c r="C24" s="317"/>
      <c r="D24" s="108" t="s">
        <v>446</v>
      </c>
      <c r="E24" s="286"/>
      <c r="F24" s="286"/>
      <c r="G24" s="286"/>
    </row>
    <row r="25" spans="1:7" s="77" customFormat="1" x14ac:dyDescent="0.2">
      <c r="A25" s="308"/>
      <c r="B25" s="308"/>
      <c r="C25" s="317"/>
      <c r="D25" s="108" t="s">
        <v>447</v>
      </c>
      <c r="E25" s="286"/>
      <c r="F25" s="286"/>
      <c r="G25" s="286"/>
    </row>
    <row r="26" spans="1:7" s="77" customFormat="1" x14ac:dyDescent="0.2">
      <c r="A26" s="308"/>
      <c r="B26" s="308"/>
      <c r="C26" s="317"/>
      <c r="D26" s="108" t="s">
        <v>448</v>
      </c>
      <c r="E26" s="286"/>
      <c r="F26" s="286"/>
      <c r="G26" s="286"/>
    </row>
    <row r="27" spans="1:7" s="77" customFormat="1" x14ac:dyDescent="0.2">
      <c r="A27" s="308"/>
      <c r="B27" s="308"/>
      <c r="C27" s="317"/>
      <c r="D27" s="108" t="s">
        <v>449</v>
      </c>
      <c r="E27" s="286"/>
      <c r="F27" s="286"/>
      <c r="G27" s="286"/>
    </row>
    <row r="28" spans="1:7" s="77" customFormat="1" ht="13.15" customHeight="1" x14ac:dyDescent="0.2">
      <c r="A28" s="308"/>
      <c r="B28" s="308"/>
      <c r="C28" s="317"/>
      <c r="D28" s="108" t="s">
        <v>450</v>
      </c>
      <c r="E28" s="286"/>
      <c r="F28" s="286"/>
      <c r="G28" s="286"/>
    </row>
    <row r="29" spans="1:7" s="77" customFormat="1" x14ac:dyDescent="0.2">
      <c r="A29" s="308"/>
      <c r="B29" s="308"/>
      <c r="C29" s="317"/>
      <c r="D29" s="108" t="s">
        <v>451</v>
      </c>
      <c r="E29" s="286"/>
      <c r="F29" s="286"/>
      <c r="G29" s="286"/>
    </row>
    <row r="30" spans="1:7" s="77" customFormat="1" x14ac:dyDescent="0.2">
      <c r="A30" s="308"/>
      <c r="B30" s="308"/>
      <c r="C30" s="317"/>
      <c r="D30" s="108" t="s">
        <v>452</v>
      </c>
      <c r="E30" s="286"/>
      <c r="F30" s="286"/>
      <c r="G30" s="286"/>
    </row>
    <row r="31" spans="1:7" s="77" customFormat="1" x14ac:dyDescent="0.2">
      <c r="A31" s="308"/>
      <c r="B31" s="308"/>
      <c r="C31" s="317"/>
      <c r="D31" s="108" t="s">
        <v>453</v>
      </c>
      <c r="E31" s="286"/>
      <c r="F31" s="286"/>
      <c r="G31" s="286"/>
    </row>
    <row r="32" spans="1:7" s="77" customFormat="1" x14ac:dyDescent="0.2">
      <c r="A32" s="308"/>
      <c r="B32" s="308"/>
      <c r="C32" s="317"/>
      <c r="D32" s="108" t="s">
        <v>454</v>
      </c>
      <c r="E32" s="286"/>
      <c r="F32" s="286"/>
      <c r="G32" s="286"/>
    </row>
    <row r="33" spans="1:4" s="77" customFormat="1" x14ac:dyDescent="0.2">
      <c r="A33" s="308"/>
      <c r="B33" s="308"/>
      <c r="C33" s="317"/>
      <c r="D33" s="108" t="s">
        <v>455</v>
      </c>
    </row>
    <row r="34" spans="1:4" s="77" customFormat="1" x14ac:dyDescent="0.2">
      <c r="A34" s="308"/>
      <c r="B34" s="308"/>
      <c r="C34" s="317"/>
      <c r="D34" s="108" t="s">
        <v>456</v>
      </c>
    </row>
    <row r="35" spans="1:4" s="77" customFormat="1" x14ac:dyDescent="0.2">
      <c r="A35" s="308"/>
      <c r="B35" s="308"/>
      <c r="C35" s="317"/>
      <c r="D35" s="108" t="s">
        <v>457</v>
      </c>
    </row>
    <row r="36" spans="1:4" s="77" customFormat="1" x14ac:dyDescent="0.2">
      <c r="A36" s="308"/>
      <c r="B36" s="308"/>
      <c r="C36" s="317"/>
      <c r="D36" s="108" t="s">
        <v>458</v>
      </c>
    </row>
    <row r="37" spans="1:4" s="77" customFormat="1" x14ac:dyDescent="0.2">
      <c r="A37" s="308"/>
      <c r="B37" s="308"/>
      <c r="C37" s="317"/>
      <c r="D37" s="108" t="s">
        <v>459</v>
      </c>
    </row>
    <row r="38" spans="1:4" s="77" customFormat="1" x14ac:dyDescent="0.2">
      <c r="A38" s="308"/>
      <c r="B38" s="308"/>
      <c r="C38" s="317"/>
      <c r="D38" s="108" t="s">
        <v>460</v>
      </c>
    </row>
    <row r="39" spans="1:4" s="77" customFormat="1" ht="13.15" customHeight="1" x14ac:dyDescent="0.2">
      <c r="A39" s="308"/>
      <c r="B39" s="308"/>
      <c r="C39" s="317"/>
      <c r="D39" s="108" t="s">
        <v>461</v>
      </c>
    </row>
    <row r="40" spans="1:4" s="77" customFormat="1" x14ac:dyDescent="0.2">
      <c r="A40" s="308"/>
      <c r="B40" s="308"/>
      <c r="C40" s="317"/>
      <c r="D40" s="108" t="s">
        <v>462</v>
      </c>
    </row>
    <row r="41" spans="1:4" s="77" customFormat="1" x14ac:dyDescent="0.2">
      <c r="A41" s="308"/>
      <c r="B41" s="308"/>
      <c r="C41" s="317"/>
      <c r="D41" s="108" t="s">
        <v>463</v>
      </c>
    </row>
    <row r="42" spans="1:4" s="77" customFormat="1" x14ac:dyDescent="0.2">
      <c r="A42" s="308"/>
      <c r="B42" s="308"/>
      <c r="C42" s="317"/>
      <c r="D42" s="108" t="s">
        <v>464</v>
      </c>
    </row>
    <row r="43" spans="1:4" s="77" customFormat="1" x14ac:dyDescent="0.2">
      <c r="A43" s="308"/>
      <c r="B43" s="308"/>
      <c r="C43" s="317"/>
      <c r="D43" s="108" t="s">
        <v>465</v>
      </c>
    </row>
    <row r="44" spans="1:4" s="77" customFormat="1" x14ac:dyDescent="0.2">
      <c r="A44" s="308"/>
      <c r="B44" s="308"/>
      <c r="C44" s="317"/>
      <c r="D44" s="108" t="s">
        <v>466</v>
      </c>
    </row>
    <row r="45" spans="1:4" s="77" customFormat="1" ht="13.5" thickBot="1" x14ac:dyDescent="0.25">
      <c r="A45" s="308"/>
      <c r="B45" s="308"/>
      <c r="C45" s="317"/>
      <c r="D45" s="109" t="s">
        <v>467</v>
      </c>
    </row>
    <row r="46" spans="1:4" s="77" customFormat="1" ht="13.5" thickBot="1" x14ac:dyDescent="0.25">
      <c r="A46" s="308"/>
      <c r="B46" s="308"/>
      <c r="C46" s="318" t="s">
        <v>330</v>
      </c>
      <c r="D46" s="91" t="s">
        <v>468</v>
      </c>
    </row>
    <row r="47" spans="1:4" s="77" customFormat="1" x14ac:dyDescent="0.2">
      <c r="A47" s="308"/>
      <c r="B47" s="308"/>
      <c r="C47" s="317"/>
      <c r="D47" s="108" t="s">
        <v>469</v>
      </c>
    </row>
    <row r="48" spans="1:4" s="77" customFormat="1" x14ac:dyDescent="0.2">
      <c r="A48" s="308"/>
      <c r="B48" s="308"/>
      <c r="C48" s="317"/>
      <c r="D48" s="108" t="s">
        <v>470</v>
      </c>
    </row>
    <row r="49" spans="1:4" s="77" customFormat="1" x14ac:dyDescent="0.2">
      <c r="A49" s="308"/>
      <c r="B49" s="308"/>
      <c r="C49" s="317"/>
      <c r="D49" s="108" t="s">
        <v>471</v>
      </c>
    </row>
    <row r="50" spans="1:4" s="77" customFormat="1" x14ac:dyDescent="0.2">
      <c r="A50" s="308"/>
      <c r="B50" s="308"/>
      <c r="C50" s="317"/>
      <c r="D50" s="108" t="s">
        <v>472</v>
      </c>
    </row>
    <row r="51" spans="1:4" s="77" customFormat="1" x14ac:dyDescent="0.2">
      <c r="A51" s="308"/>
      <c r="B51" s="308"/>
      <c r="C51" s="317"/>
      <c r="D51" s="108" t="s">
        <v>473</v>
      </c>
    </row>
    <row r="52" spans="1:4" s="77" customFormat="1" ht="13.5" thickBot="1" x14ac:dyDescent="0.25">
      <c r="A52" s="308"/>
      <c r="B52" s="308"/>
      <c r="C52" s="317"/>
      <c r="D52" s="108" t="s">
        <v>474</v>
      </c>
    </row>
    <row r="53" spans="1:4" s="77" customFormat="1" ht="26.25" thickBot="1" x14ac:dyDescent="0.25">
      <c r="A53" s="308"/>
      <c r="B53" s="308"/>
      <c r="C53" s="310" t="s">
        <v>475</v>
      </c>
      <c r="D53" s="92" t="s">
        <v>476</v>
      </c>
    </row>
    <row r="54" spans="1:4" s="77" customFormat="1" ht="26.25" thickBot="1" x14ac:dyDescent="0.25">
      <c r="A54" s="308"/>
      <c r="B54" s="308"/>
      <c r="C54" s="312"/>
      <c r="D54" s="92" t="s">
        <v>477</v>
      </c>
    </row>
    <row r="55" spans="1:4" s="77" customFormat="1" ht="13.5" thickBot="1" x14ac:dyDescent="0.25">
      <c r="A55" s="308"/>
      <c r="B55" s="308"/>
      <c r="C55" s="310" t="s">
        <v>478</v>
      </c>
      <c r="D55" s="94" t="s">
        <v>479</v>
      </c>
    </row>
    <row r="56" spans="1:4" s="77" customFormat="1" x14ac:dyDescent="0.2">
      <c r="A56" s="308"/>
      <c r="B56" s="308"/>
      <c r="C56" s="317"/>
      <c r="D56" s="107" t="s">
        <v>480</v>
      </c>
    </row>
    <row r="57" spans="1:4" s="77" customFormat="1" x14ac:dyDescent="0.2">
      <c r="A57" s="308"/>
      <c r="B57" s="308"/>
      <c r="C57" s="317"/>
      <c r="D57" s="108" t="s">
        <v>481</v>
      </c>
    </row>
    <row r="58" spans="1:4" s="77" customFormat="1" x14ac:dyDescent="0.2">
      <c r="A58" s="308"/>
      <c r="B58" s="308"/>
      <c r="C58" s="317"/>
      <c r="D58" s="108" t="s">
        <v>482</v>
      </c>
    </row>
    <row r="59" spans="1:4" s="77" customFormat="1" x14ac:dyDescent="0.2">
      <c r="A59" s="308"/>
      <c r="B59" s="308"/>
      <c r="C59" s="317"/>
      <c r="D59" s="108" t="s">
        <v>483</v>
      </c>
    </row>
    <row r="60" spans="1:4" s="77" customFormat="1" ht="13.5" thickBot="1" x14ac:dyDescent="0.25">
      <c r="A60" s="308"/>
      <c r="B60" s="308"/>
      <c r="C60" s="319"/>
      <c r="D60" s="111" t="s">
        <v>484</v>
      </c>
    </row>
    <row r="61" spans="1:4" s="77" customFormat="1" ht="13.5" thickBot="1" x14ac:dyDescent="0.25">
      <c r="A61" s="308"/>
      <c r="B61" s="308"/>
      <c r="C61" s="310" t="s">
        <v>183</v>
      </c>
      <c r="D61" s="91" t="s">
        <v>485</v>
      </c>
    </row>
    <row r="62" spans="1:4" s="77" customFormat="1" x14ac:dyDescent="0.2">
      <c r="A62" s="308"/>
      <c r="B62" s="308"/>
      <c r="C62" s="311"/>
      <c r="D62" s="226" t="s">
        <v>486</v>
      </c>
    </row>
    <row r="63" spans="1:4" s="77" customFormat="1" x14ac:dyDescent="0.2">
      <c r="A63" s="308"/>
      <c r="B63" s="308"/>
      <c r="C63" s="311"/>
      <c r="D63" s="108" t="s">
        <v>487</v>
      </c>
    </row>
    <row r="64" spans="1:4" s="77" customFormat="1" x14ac:dyDescent="0.2">
      <c r="A64" s="308"/>
      <c r="B64" s="308"/>
      <c r="C64" s="311"/>
      <c r="D64" s="108" t="s">
        <v>488</v>
      </c>
    </row>
    <row r="65" spans="1:4" s="77" customFormat="1" x14ac:dyDescent="0.2">
      <c r="A65" s="308"/>
      <c r="B65" s="308"/>
      <c r="C65" s="311"/>
      <c r="D65" s="108" t="s">
        <v>489</v>
      </c>
    </row>
    <row r="66" spans="1:4" s="77" customFormat="1" x14ac:dyDescent="0.2">
      <c r="A66" s="308"/>
      <c r="B66" s="308"/>
      <c r="C66" s="311"/>
      <c r="D66" s="108" t="s">
        <v>490</v>
      </c>
    </row>
    <row r="67" spans="1:4" s="77" customFormat="1" x14ac:dyDescent="0.2">
      <c r="A67" s="308"/>
      <c r="B67" s="308"/>
      <c r="C67" s="311"/>
      <c r="D67" s="108" t="s">
        <v>491</v>
      </c>
    </row>
    <row r="68" spans="1:4" s="77" customFormat="1" x14ac:dyDescent="0.2">
      <c r="A68" s="308"/>
      <c r="B68" s="308"/>
      <c r="C68" s="311"/>
      <c r="D68" s="108" t="s">
        <v>492</v>
      </c>
    </row>
    <row r="69" spans="1:4" s="77" customFormat="1" x14ac:dyDescent="0.2">
      <c r="A69" s="308"/>
      <c r="B69" s="308"/>
      <c r="C69" s="311"/>
      <c r="D69" s="108" t="s">
        <v>493</v>
      </c>
    </row>
    <row r="70" spans="1:4" s="77" customFormat="1" x14ac:dyDescent="0.2">
      <c r="A70" s="308"/>
      <c r="B70" s="308"/>
      <c r="C70" s="311"/>
      <c r="D70" s="108" t="s">
        <v>494</v>
      </c>
    </row>
    <row r="71" spans="1:4" s="77" customFormat="1" x14ac:dyDescent="0.2">
      <c r="A71" s="308"/>
      <c r="B71" s="308"/>
      <c r="C71" s="311"/>
      <c r="D71" s="108" t="s">
        <v>495</v>
      </c>
    </row>
    <row r="72" spans="1:4" s="77" customFormat="1" x14ac:dyDescent="0.2">
      <c r="A72" s="308"/>
      <c r="B72" s="308"/>
      <c r="C72" s="311"/>
      <c r="D72" s="108" t="s">
        <v>496</v>
      </c>
    </row>
    <row r="73" spans="1:4" s="77" customFormat="1" x14ac:dyDescent="0.2">
      <c r="A73" s="308"/>
      <c r="B73" s="308"/>
      <c r="C73" s="311"/>
      <c r="D73" s="108" t="s">
        <v>497</v>
      </c>
    </row>
    <row r="74" spans="1:4" s="77" customFormat="1" x14ac:dyDescent="0.2">
      <c r="A74" s="308"/>
      <c r="B74" s="308"/>
      <c r="C74" s="311"/>
      <c r="D74" s="108" t="s">
        <v>498</v>
      </c>
    </row>
    <row r="75" spans="1:4" s="77" customFormat="1" x14ac:dyDescent="0.2">
      <c r="A75" s="308"/>
      <c r="B75" s="308"/>
      <c r="C75" s="311"/>
      <c r="D75" s="108" t="s">
        <v>499</v>
      </c>
    </row>
    <row r="76" spans="1:4" s="77" customFormat="1" x14ac:dyDescent="0.2">
      <c r="A76" s="308"/>
      <c r="B76" s="308"/>
      <c r="C76" s="311"/>
      <c r="D76" s="108" t="s">
        <v>500</v>
      </c>
    </row>
    <row r="77" spans="1:4" s="77" customFormat="1" x14ac:dyDescent="0.2">
      <c r="A77" s="308"/>
      <c r="B77" s="308"/>
      <c r="C77" s="311"/>
      <c r="D77" s="108" t="s">
        <v>501</v>
      </c>
    </row>
    <row r="78" spans="1:4" s="77" customFormat="1" x14ac:dyDescent="0.2">
      <c r="A78" s="308"/>
      <c r="B78" s="308"/>
      <c r="C78" s="311"/>
      <c r="D78" s="108" t="s">
        <v>502</v>
      </c>
    </row>
    <row r="79" spans="1:4" s="77" customFormat="1" x14ac:dyDescent="0.2">
      <c r="A79" s="308"/>
      <c r="B79" s="308"/>
      <c r="C79" s="311"/>
      <c r="D79" s="108" t="s">
        <v>503</v>
      </c>
    </row>
    <row r="80" spans="1:4" s="77" customFormat="1" x14ac:dyDescent="0.2">
      <c r="A80" s="308"/>
      <c r="B80" s="308"/>
      <c r="C80" s="311"/>
      <c r="D80" s="108" t="s">
        <v>504</v>
      </c>
    </row>
    <row r="81" spans="1:8" s="77" customFormat="1" ht="13.5" thickBot="1" x14ac:dyDescent="0.25">
      <c r="A81" s="308"/>
      <c r="B81" s="308"/>
      <c r="C81" s="312"/>
      <c r="D81" s="226" t="s">
        <v>505</v>
      </c>
      <c r="E81" s="286"/>
      <c r="F81" s="286"/>
      <c r="G81" s="286"/>
      <c r="H81" s="286"/>
    </row>
    <row r="82" spans="1:8" s="77" customFormat="1" x14ac:dyDescent="0.2">
      <c r="A82" s="308"/>
      <c r="B82" s="308"/>
      <c r="C82" s="313" t="s">
        <v>181</v>
      </c>
      <c r="D82" s="315" t="s">
        <v>423</v>
      </c>
      <c r="E82" s="286"/>
      <c r="F82" s="288"/>
      <c r="G82" s="288"/>
      <c r="H82" s="288"/>
    </row>
    <row r="83" spans="1:8" s="77" customFormat="1" ht="13.5" thickBot="1" x14ac:dyDescent="0.25">
      <c r="A83" s="308"/>
      <c r="B83" s="308"/>
      <c r="C83" s="314"/>
      <c r="D83" s="316"/>
      <c r="E83" s="288"/>
      <c r="F83" s="288"/>
      <c r="G83" s="288"/>
      <c r="H83" s="288"/>
    </row>
    <row r="84" spans="1:8" s="77" customFormat="1" ht="18.75" customHeight="1" thickBot="1" x14ac:dyDescent="0.25">
      <c r="A84" s="308"/>
      <c r="B84" s="308"/>
      <c r="C84" s="320" t="s">
        <v>424</v>
      </c>
      <c r="D84" s="304"/>
      <c r="E84" s="286"/>
      <c r="F84" s="286"/>
      <c r="G84" s="286"/>
      <c r="H84" s="286"/>
    </row>
    <row r="85" spans="1:8" s="77" customFormat="1" ht="13.5" thickBot="1" x14ac:dyDescent="0.25">
      <c r="A85" s="308"/>
      <c r="B85" s="308"/>
      <c r="C85" s="91" t="s">
        <v>425</v>
      </c>
      <c r="D85" s="94" t="s">
        <v>426</v>
      </c>
      <c r="E85" s="286"/>
      <c r="F85" s="286"/>
      <c r="G85" s="286"/>
      <c r="H85" s="286"/>
    </row>
    <row r="86" spans="1:8" s="77" customFormat="1" x14ac:dyDescent="0.2">
      <c r="A86" s="308"/>
      <c r="B86" s="308"/>
      <c r="C86" s="112"/>
      <c r="D86" s="99"/>
      <c r="E86" s="286"/>
      <c r="F86" s="286"/>
      <c r="G86" s="286"/>
      <c r="H86" s="286"/>
    </row>
    <row r="87" spans="1:8" s="77" customFormat="1" ht="13.15" customHeight="1" x14ac:dyDescent="0.2">
      <c r="A87" s="308"/>
      <c r="B87" s="308"/>
      <c r="C87" s="100"/>
      <c r="D87" s="101"/>
      <c r="E87" s="286"/>
      <c r="F87" s="286"/>
      <c r="G87" s="286"/>
      <c r="H87" s="286"/>
    </row>
    <row r="88" spans="1:8" s="77" customFormat="1" x14ac:dyDescent="0.2">
      <c r="A88" s="308"/>
      <c r="B88" s="308"/>
      <c r="C88" s="113"/>
      <c r="D88" s="101"/>
      <c r="E88" s="286"/>
      <c r="F88" s="286"/>
      <c r="G88" s="286"/>
      <c r="H88" s="286"/>
    </row>
    <row r="89" spans="1:8" s="77" customFormat="1" x14ac:dyDescent="0.2">
      <c r="A89" s="308"/>
      <c r="B89" s="308"/>
      <c r="C89" s="100"/>
      <c r="D89" s="101"/>
      <c r="E89" s="286"/>
      <c r="F89" s="286"/>
      <c r="G89" s="286"/>
      <c r="H89" s="286"/>
    </row>
    <row r="90" spans="1:8" s="77" customFormat="1" x14ac:dyDescent="0.2">
      <c r="A90" s="308"/>
      <c r="B90" s="308"/>
      <c r="C90" s="113"/>
      <c r="D90" s="101"/>
      <c r="E90" s="286"/>
      <c r="F90" s="286"/>
      <c r="G90" s="286"/>
      <c r="H90" s="286"/>
    </row>
    <row r="91" spans="1:8" s="77" customFormat="1" x14ac:dyDescent="0.2">
      <c r="A91" s="308"/>
      <c r="B91" s="308"/>
      <c r="C91" s="100"/>
      <c r="D91" s="103"/>
      <c r="E91" s="286"/>
      <c r="F91" s="286"/>
      <c r="G91" s="286"/>
      <c r="H91" s="286"/>
    </row>
    <row r="92" spans="1:8" s="77" customFormat="1" x14ac:dyDescent="0.2">
      <c r="A92" s="308"/>
      <c r="B92" s="308"/>
      <c r="C92" s="108"/>
      <c r="D92" s="103"/>
      <c r="E92" s="286"/>
      <c r="F92" s="286"/>
      <c r="G92" s="286"/>
      <c r="H92" s="286"/>
    </row>
    <row r="93" spans="1:8" s="77" customFormat="1" ht="13.5" thickBot="1" x14ac:dyDescent="0.25">
      <c r="A93" s="309"/>
      <c r="B93" s="309"/>
      <c r="C93" s="104"/>
      <c r="D93" s="105"/>
      <c r="E93" s="286"/>
      <c r="F93" s="286"/>
      <c r="G93" s="286"/>
      <c r="H93" s="286"/>
    </row>
    <row r="94" spans="1:8" x14ac:dyDescent="0.2">
      <c r="A94" s="90"/>
      <c r="B94" s="90"/>
      <c r="C94" s="90"/>
      <c r="D94" s="97"/>
    </row>
    <row r="95" spans="1:8" x14ac:dyDescent="0.2">
      <c r="A95" s="106"/>
      <c r="B95" s="90"/>
      <c r="C95" s="90"/>
      <c r="D95" s="97"/>
    </row>
    <row r="96" spans="1:8" x14ac:dyDescent="0.2">
      <c r="A96" s="90"/>
      <c r="B96" s="90"/>
      <c r="C96" s="90"/>
      <c r="D96" s="97"/>
    </row>
  </sheetData>
  <mergeCells count="11">
    <mergeCell ref="C53:C54"/>
    <mergeCell ref="C5:D5"/>
    <mergeCell ref="A7:A93"/>
    <mergeCell ref="B7:B93"/>
    <mergeCell ref="C7:C45"/>
    <mergeCell ref="C46:C52"/>
    <mergeCell ref="C55:C60"/>
    <mergeCell ref="C82:C83"/>
    <mergeCell ref="D82:D83"/>
    <mergeCell ref="C84:D84"/>
    <mergeCell ref="C61:C81"/>
  </mergeCells>
  <hyperlinks>
    <hyperlink ref="E1" r:id="rId1" display="https://cpf.navy.deps.mil/sites/cnap/N42/N422/Shared Documents/Forms/AllItems.aspx?RootFolder=%2Fsites%2Fcnap%2FN42%2FN422%2FShared%20Documents%2FN422C%20NAMP%2FMESMs%20and%20MC%2DFMC%20Goals&amp;FolderCTID=0x012000212BF25147D011499F67519C86833776&amp;View=%7BF" xr:uid="{00000000-0004-0000-0A00-000000000000}"/>
    <hyperlink ref="A2" location="Inventory!A1" display="Inventory" xr:uid="{00000000-0004-0000-0A00-000001000000}"/>
  </hyperlinks>
  <pageMargins left="0.25" right="0.25" top="0.25" bottom="0.25" header="0.5" footer="0.5"/>
  <pageSetup scale="80" orientation="landscape" horizontalDpi="300" verticalDpi="300"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J59"/>
  <sheetViews>
    <sheetView showGridLines="0" workbookViewId="0">
      <selection activeCell="C1" sqref="C1"/>
    </sheetView>
  </sheetViews>
  <sheetFormatPr defaultColWidth="9.140625" defaultRowHeight="11.25" x14ac:dyDescent="0.2"/>
  <cols>
    <col min="1" max="1" width="9.140625" style="258"/>
    <col min="2" max="2" width="12.42578125" style="258" bestFit="1" customWidth="1"/>
    <col min="3" max="3" width="37.42578125" style="258" bestFit="1" customWidth="1"/>
    <col min="4" max="10" width="5.7109375" style="258" customWidth="1"/>
    <col min="11" max="16384" width="9.140625" style="258"/>
  </cols>
  <sheetData>
    <row r="1" spans="1:10" ht="15.75" x14ac:dyDescent="0.25">
      <c r="A1" s="255" t="s">
        <v>3</v>
      </c>
      <c r="B1" s="256">
        <v>43952</v>
      </c>
      <c r="C1" s="257" t="s">
        <v>36</v>
      </c>
      <c r="D1" s="324" t="s">
        <v>506</v>
      </c>
      <c r="E1" s="324"/>
      <c r="F1" s="324"/>
      <c r="G1" s="324"/>
      <c r="H1" s="324"/>
      <c r="I1" s="324"/>
      <c r="J1" s="324"/>
    </row>
    <row r="2" spans="1:10" s="259" customFormat="1" ht="270" thickBot="1" x14ac:dyDescent="0.25">
      <c r="B2" s="260"/>
      <c r="C2" s="261" t="s">
        <v>507</v>
      </c>
      <c r="D2" s="262" t="s">
        <v>180</v>
      </c>
      <c r="E2" s="263" t="s">
        <v>181</v>
      </c>
      <c r="F2" s="262" t="s">
        <v>131</v>
      </c>
      <c r="G2" s="263" t="s">
        <v>132</v>
      </c>
      <c r="H2" s="262" t="s">
        <v>133</v>
      </c>
      <c r="I2" s="263" t="s">
        <v>134</v>
      </c>
      <c r="J2" s="262" t="s">
        <v>135</v>
      </c>
    </row>
    <row r="3" spans="1:10" s="267" customFormat="1" ht="17.45" customHeight="1" x14ac:dyDescent="0.2">
      <c r="A3" s="321" t="s">
        <v>508</v>
      </c>
      <c r="B3" s="265" t="s">
        <v>509</v>
      </c>
      <c r="C3" s="265" t="s">
        <v>510</v>
      </c>
      <c r="D3" s="266" t="s">
        <v>511</v>
      </c>
      <c r="E3" s="266" t="s">
        <v>511</v>
      </c>
      <c r="F3" s="266"/>
      <c r="G3" s="266" t="s">
        <v>511</v>
      </c>
      <c r="H3" s="266" t="s">
        <v>511</v>
      </c>
      <c r="I3" s="266" t="s">
        <v>511</v>
      </c>
      <c r="J3" s="272" t="s">
        <v>511</v>
      </c>
    </row>
    <row r="4" spans="1:10" s="267" customFormat="1" ht="17.45" customHeight="1" x14ac:dyDescent="0.2">
      <c r="A4" s="322"/>
      <c r="B4" s="269" t="s">
        <v>512</v>
      </c>
      <c r="C4" s="269" t="s">
        <v>513</v>
      </c>
      <c r="D4" s="270" t="s">
        <v>511</v>
      </c>
      <c r="E4" s="270" t="s">
        <v>511</v>
      </c>
      <c r="F4" s="270"/>
      <c r="G4" s="270"/>
      <c r="H4" s="270"/>
      <c r="I4" s="270"/>
      <c r="J4" s="273" t="s">
        <v>511</v>
      </c>
    </row>
    <row r="5" spans="1:10" s="267" customFormat="1" ht="17.45" customHeight="1" x14ac:dyDescent="0.2">
      <c r="A5" s="322"/>
      <c r="B5" s="269" t="s">
        <v>514</v>
      </c>
      <c r="C5" s="269" t="s">
        <v>515</v>
      </c>
      <c r="D5" s="270" t="s">
        <v>511</v>
      </c>
      <c r="E5" s="270" t="s">
        <v>511</v>
      </c>
      <c r="F5" s="270"/>
      <c r="G5" s="270"/>
      <c r="H5" s="270" t="s">
        <v>511</v>
      </c>
      <c r="I5" s="270"/>
      <c r="J5" s="273" t="s">
        <v>511</v>
      </c>
    </row>
    <row r="6" spans="1:10" s="267" customFormat="1" ht="17.45" customHeight="1" x14ac:dyDescent="0.2">
      <c r="A6" s="322"/>
      <c r="B6" s="269" t="s">
        <v>516</v>
      </c>
      <c r="C6" s="269" t="s">
        <v>517</v>
      </c>
      <c r="D6" s="270" t="s">
        <v>511</v>
      </c>
      <c r="E6" s="270" t="s">
        <v>511</v>
      </c>
      <c r="F6" s="270"/>
      <c r="G6" s="270"/>
      <c r="H6" s="270"/>
      <c r="I6" s="270" t="s">
        <v>511</v>
      </c>
      <c r="J6" s="273" t="s">
        <v>511</v>
      </c>
    </row>
    <row r="7" spans="1:10" s="267" customFormat="1" ht="17.45" customHeight="1" thickBot="1" x14ac:dyDescent="0.25">
      <c r="A7" s="323"/>
      <c r="B7" s="275" t="s">
        <v>518</v>
      </c>
      <c r="C7" s="275" t="s">
        <v>519</v>
      </c>
      <c r="D7" s="276" t="s">
        <v>511</v>
      </c>
      <c r="E7" s="276" t="s">
        <v>511</v>
      </c>
      <c r="F7" s="276"/>
      <c r="G7" s="276"/>
      <c r="H7" s="276" t="s">
        <v>511</v>
      </c>
      <c r="I7" s="276" t="s">
        <v>511</v>
      </c>
      <c r="J7" s="277" t="s">
        <v>511</v>
      </c>
    </row>
    <row r="12" spans="1:10" x14ac:dyDescent="0.2">
      <c r="C12" s="271"/>
    </row>
    <row r="13" spans="1:10" x14ac:dyDescent="0.2">
      <c r="C13" s="271"/>
    </row>
    <row r="14" spans="1:10" x14ac:dyDescent="0.2">
      <c r="C14" s="271"/>
    </row>
    <row r="15" spans="1:10" x14ac:dyDescent="0.2">
      <c r="C15" s="271"/>
    </row>
    <row r="16" spans="1:10" x14ac:dyDescent="0.2">
      <c r="C16" s="271"/>
    </row>
    <row r="17" spans="2:3" x14ac:dyDescent="0.2">
      <c r="C17" s="271"/>
    </row>
    <row r="18" spans="2:3" x14ac:dyDescent="0.2">
      <c r="C18" s="271"/>
    </row>
    <row r="19" spans="2:3" x14ac:dyDescent="0.2">
      <c r="C19" s="271"/>
    </row>
    <row r="20" spans="2:3" x14ac:dyDescent="0.2">
      <c r="C20" s="271"/>
    </row>
    <row r="21" spans="2:3" x14ac:dyDescent="0.2">
      <c r="B21" s="271"/>
      <c r="C21" s="271"/>
    </row>
    <row r="22" spans="2:3" x14ac:dyDescent="0.2">
      <c r="B22" s="271"/>
      <c r="C22" s="271"/>
    </row>
    <row r="23" spans="2:3" x14ac:dyDescent="0.2">
      <c r="B23" s="271"/>
      <c r="C23" s="271"/>
    </row>
    <row r="24" spans="2:3" x14ac:dyDescent="0.2">
      <c r="B24" s="271"/>
      <c r="C24" s="271"/>
    </row>
    <row r="25" spans="2:3" x14ac:dyDescent="0.2">
      <c r="B25" s="271"/>
      <c r="C25" s="271"/>
    </row>
    <row r="26" spans="2:3" x14ac:dyDescent="0.2">
      <c r="B26" s="271"/>
      <c r="C26" s="271"/>
    </row>
    <row r="27" spans="2:3" x14ac:dyDescent="0.2">
      <c r="B27" s="271"/>
      <c r="C27" s="271"/>
    </row>
    <row r="28" spans="2:3" x14ac:dyDescent="0.2">
      <c r="B28" s="271"/>
      <c r="C28" s="271"/>
    </row>
    <row r="29" spans="2:3" x14ac:dyDescent="0.2">
      <c r="B29" s="271"/>
      <c r="C29" s="271"/>
    </row>
    <row r="30" spans="2:3" x14ac:dyDescent="0.2">
      <c r="B30" s="271"/>
      <c r="C30" s="271"/>
    </row>
    <row r="31" spans="2:3" x14ac:dyDescent="0.2">
      <c r="B31" s="271"/>
      <c r="C31" s="271"/>
    </row>
    <row r="32" spans="2:3" x14ac:dyDescent="0.2">
      <c r="B32" s="271"/>
      <c r="C32" s="271"/>
    </row>
    <row r="33" spans="2:3" x14ac:dyDescent="0.2">
      <c r="B33" s="271"/>
      <c r="C33" s="271"/>
    </row>
    <row r="34" spans="2:3" x14ac:dyDescent="0.2">
      <c r="B34" s="271"/>
      <c r="C34" s="271"/>
    </row>
    <row r="35" spans="2:3" x14ac:dyDescent="0.2">
      <c r="B35" s="271"/>
      <c r="C35" s="271"/>
    </row>
    <row r="36" spans="2:3" x14ac:dyDescent="0.2">
      <c r="B36" s="271"/>
      <c r="C36" s="271"/>
    </row>
    <row r="37" spans="2:3" x14ac:dyDescent="0.2">
      <c r="B37" s="271"/>
      <c r="C37" s="271"/>
    </row>
    <row r="38" spans="2:3" x14ac:dyDescent="0.2">
      <c r="B38" s="271"/>
      <c r="C38" s="271"/>
    </row>
    <row r="39" spans="2:3" x14ac:dyDescent="0.2">
      <c r="B39" s="271"/>
      <c r="C39" s="271"/>
    </row>
    <row r="40" spans="2:3" x14ac:dyDescent="0.2">
      <c r="B40" s="271"/>
      <c r="C40" s="271"/>
    </row>
    <row r="41" spans="2:3" x14ac:dyDescent="0.2">
      <c r="B41" s="271"/>
      <c r="C41" s="271"/>
    </row>
    <row r="42" spans="2:3" x14ac:dyDescent="0.2">
      <c r="B42" s="271"/>
      <c r="C42" s="271"/>
    </row>
    <row r="43" spans="2:3" x14ac:dyDescent="0.2">
      <c r="B43" s="271"/>
      <c r="C43" s="271"/>
    </row>
    <row r="44" spans="2:3" x14ac:dyDescent="0.2">
      <c r="B44" s="271"/>
      <c r="C44" s="271"/>
    </row>
    <row r="45" spans="2:3" x14ac:dyDescent="0.2">
      <c r="B45" s="271"/>
      <c r="C45" s="271"/>
    </row>
    <row r="46" spans="2:3" x14ac:dyDescent="0.2">
      <c r="B46" s="271"/>
      <c r="C46" s="271"/>
    </row>
    <row r="47" spans="2:3" x14ac:dyDescent="0.2">
      <c r="B47" s="271"/>
      <c r="C47" s="271"/>
    </row>
    <row r="48" spans="2:3" x14ac:dyDescent="0.2">
      <c r="B48" s="271"/>
      <c r="C48" s="271"/>
    </row>
    <row r="49" spans="2:3" x14ac:dyDescent="0.2">
      <c r="B49" s="271"/>
      <c r="C49" s="271"/>
    </row>
    <row r="50" spans="2:3" x14ac:dyDescent="0.2">
      <c r="B50" s="271"/>
      <c r="C50" s="271"/>
    </row>
    <row r="51" spans="2:3" x14ac:dyDescent="0.2">
      <c r="B51" s="271"/>
      <c r="C51" s="271"/>
    </row>
    <row r="52" spans="2:3" x14ac:dyDescent="0.2">
      <c r="B52" s="271"/>
      <c r="C52" s="271"/>
    </row>
    <row r="53" spans="2:3" x14ac:dyDescent="0.2">
      <c r="B53" s="271"/>
      <c r="C53" s="271"/>
    </row>
    <row r="54" spans="2:3" x14ac:dyDescent="0.2">
      <c r="B54" s="271"/>
      <c r="C54" s="271"/>
    </row>
    <row r="55" spans="2:3" x14ac:dyDescent="0.2">
      <c r="B55" s="271"/>
      <c r="C55" s="271"/>
    </row>
    <row r="56" spans="2:3" x14ac:dyDescent="0.2">
      <c r="B56" s="271"/>
      <c r="C56" s="271"/>
    </row>
    <row r="57" spans="2:3" x14ac:dyDescent="0.2">
      <c r="B57" s="271"/>
      <c r="C57" s="271"/>
    </row>
    <row r="58" spans="2:3" x14ac:dyDescent="0.2">
      <c r="B58" s="271"/>
      <c r="C58" s="271"/>
    </row>
    <row r="59" spans="2:3" x14ac:dyDescent="0.2">
      <c r="B59" s="271"/>
      <c r="C59" s="271"/>
    </row>
  </sheetData>
  <mergeCells count="2">
    <mergeCell ref="A3:A7"/>
    <mergeCell ref="D1:J1"/>
  </mergeCells>
  <conditionalFormatting sqref="D3:I7">
    <cfRule type="cellIs" dxfId="2" priority="2" operator="equal">
      <formula>""</formula>
    </cfRule>
  </conditionalFormatting>
  <conditionalFormatting sqref="J3:J7">
    <cfRule type="cellIs" dxfId="1" priority="1" operator="equal">
      <formula>""</formula>
    </cfRule>
  </conditionalFormatting>
  <hyperlinks>
    <hyperlink ref="C1" location="Inventory!A1" display="Inventory" xr:uid="{00000000-0004-0000-0B00-000000000000}"/>
  </hyperlink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A1:I59"/>
  <sheetViews>
    <sheetView showGridLines="0" workbookViewId="0">
      <selection activeCell="C1" sqref="C1"/>
    </sheetView>
  </sheetViews>
  <sheetFormatPr defaultColWidth="9.140625" defaultRowHeight="11.25" x14ac:dyDescent="0.2"/>
  <cols>
    <col min="1" max="1" width="9.140625" style="258"/>
    <col min="2" max="2" width="12.42578125" style="258" bestFit="1" customWidth="1"/>
    <col min="3" max="3" width="37.42578125" style="258" customWidth="1"/>
    <col min="4" max="9" width="5.7109375" style="258" customWidth="1"/>
    <col min="10" max="16384" width="9.140625" style="258"/>
  </cols>
  <sheetData>
    <row r="1" spans="1:9" ht="15.75" x14ac:dyDescent="0.25">
      <c r="A1" s="255" t="s">
        <v>3</v>
      </c>
      <c r="B1" s="256">
        <v>43952</v>
      </c>
      <c r="C1" s="257" t="s">
        <v>36</v>
      </c>
      <c r="D1" s="324" t="s">
        <v>506</v>
      </c>
      <c r="E1" s="324"/>
      <c r="F1" s="324"/>
      <c r="G1" s="324"/>
      <c r="H1" s="324"/>
      <c r="I1" s="324"/>
    </row>
    <row r="2" spans="1:9" s="259" customFormat="1" ht="270" customHeight="1" thickBot="1" x14ac:dyDescent="0.25">
      <c r="B2" s="260"/>
      <c r="C2" s="261" t="s">
        <v>520</v>
      </c>
      <c r="D2" s="262" t="s">
        <v>180</v>
      </c>
      <c r="E2" s="263" t="s">
        <v>181</v>
      </c>
      <c r="F2" s="262" t="s">
        <v>191</v>
      </c>
      <c r="G2" s="263" t="s">
        <v>192</v>
      </c>
      <c r="H2" s="262" t="s">
        <v>193</v>
      </c>
      <c r="I2" s="263" t="s">
        <v>194</v>
      </c>
    </row>
    <row r="3" spans="1:9" s="267" customFormat="1" ht="17.45" customHeight="1" x14ac:dyDescent="0.2">
      <c r="A3" s="325" t="s">
        <v>508</v>
      </c>
      <c r="B3" s="264" t="s">
        <v>509</v>
      </c>
      <c r="C3" s="265" t="s">
        <v>510</v>
      </c>
      <c r="D3" s="266" t="s">
        <v>511</v>
      </c>
      <c r="E3" s="266" t="s">
        <v>511</v>
      </c>
      <c r="F3" s="266"/>
      <c r="G3" s="266" t="s">
        <v>511</v>
      </c>
      <c r="H3" s="266" t="s">
        <v>511</v>
      </c>
      <c r="I3" s="272" t="s">
        <v>511</v>
      </c>
    </row>
    <row r="4" spans="1:9" s="267" customFormat="1" ht="17.45" customHeight="1" x14ac:dyDescent="0.2">
      <c r="A4" s="326"/>
      <c r="B4" s="268" t="s">
        <v>512</v>
      </c>
      <c r="C4" s="269" t="s">
        <v>513</v>
      </c>
      <c r="D4" s="270" t="s">
        <v>511</v>
      </c>
      <c r="E4" s="270" t="s">
        <v>511</v>
      </c>
      <c r="F4" s="270"/>
      <c r="G4" s="270"/>
      <c r="H4" s="270"/>
      <c r="I4" s="273" t="s">
        <v>511</v>
      </c>
    </row>
    <row r="5" spans="1:9" s="267" customFormat="1" ht="17.45" customHeight="1" x14ac:dyDescent="0.2">
      <c r="A5" s="326"/>
      <c r="B5" s="268" t="s">
        <v>514</v>
      </c>
      <c r="C5" s="269" t="s">
        <v>515</v>
      </c>
      <c r="D5" s="270" t="s">
        <v>511</v>
      </c>
      <c r="E5" s="270" t="s">
        <v>511</v>
      </c>
      <c r="F5" s="270"/>
      <c r="G5" s="270"/>
      <c r="H5" s="270"/>
      <c r="I5" s="273" t="s">
        <v>511</v>
      </c>
    </row>
    <row r="6" spans="1:9" s="267" customFormat="1" ht="17.45" customHeight="1" x14ac:dyDescent="0.2">
      <c r="A6" s="326"/>
      <c r="B6" s="268" t="s">
        <v>516</v>
      </c>
      <c r="C6" s="269" t="s">
        <v>517</v>
      </c>
      <c r="D6" s="270" t="s">
        <v>511</v>
      </c>
      <c r="E6" s="270" t="s">
        <v>511</v>
      </c>
      <c r="F6" s="270"/>
      <c r="G6" s="270"/>
      <c r="H6" s="270" t="s">
        <v>511</v>
      </c>
      <c r="I6" s="273" t="s">
        <v>511</v>
      </c>
    </row>
    <row r="7" spans="1:9" s="267" customFormat="1" ht="17.45" customHeight="1" thickBot="1" x14ac:dyDescent="0.25">
      <c r="A7" s="327"/>
      <c r="B7" s="274" t="s">
        <v>518</v>
      </c>
      <c r="C7" s="275" t="s">
        <v>519</v>
      </c>
      <c r="D7" s="276" t="s">
        <v>511</v>
      </c>
      <c r="E7" s="276" t="s">
        <v>511</v>
      </c>
      <c r="F7" s="276"/>
      <c r="G7" s="276"/>
      <c r="H7" s="276" t="s">
        <v>511</v>
      </c>
      <c r="I7" s="277" t="s">
        <v>511</v>
      </c>
    </row>
    <row r="12" spans="1:9" x14ac:dyDescent="0.2">
      <c r="C12" s="271"/>
    </row>
    <row r="13" spans="1:9" x14ac:dyDescent="0.2">
      <c r="C13" s="271"/>
    </row>
    <row r="14" spans="1:9" x14ac:dyDescent="0.2">
      <c r="C14" s="271"/>
    </row>
    <row r="15" spans="1:9" x14ac:dyDescent="0.2">
      <c r="C15" s="271"/>
    </row>
    <row r="16" spans="1:9" x14ac:dyDescent="0.2">
      <c r="C16" s="271"/>
    </row>
    <row r="17" spans="2:3" x14ac:dyDescent="0.2">
      <c r="C17" s="271"/>
    </row>
    <row r="18" spans="2:3" x14ac:dyDescent="0.2">
      <c r="C18" s="271"/>
    </row>
    <row r="19" spans="2:3" x14ac:dyDescent="0.2">
      <c r="C19" s="271"/>
    </row>
    <row r="20" spans="2:3" x14ac:dyDescent="0.2">
      <c r="C20" s="271"/>
    </row>
    <row r="21" spans="2:3" x14ac:dyDescent="0.2">
      <c r="B21" s="271"/>
      <c r="C21" s="271"/>
    </row>
    <row r="22" spans="2:3" x14ac:dyDescent="0.2">
      <c r="B22" s="271"/>
      <c r="C22" s="271"/>
    </row>
    <row r="23" spans="2:3" x14ac:dyDescent="0.2">
      <c r="B23" s="271"/>
      <c r="C23" s="271"/>
    </row>
    <row r="24" spans="2:3" x14ac:dyDescent="0.2">
      <c r="B24" s="271"/>
      <c r="C24" s="271"/>
    </row>
    <row r="25" spans="2:3" x14ac:dyDescent="0.2">
      <c r="B25" s="271"/>
      <c r="C25" s="271"/>
    </row>
    <row r="26" spans="2:3" x14ac:dyDescent="0.2">
      <c r="B26" s="271"/>
      <c r="C26" s="271"/>
    </row>
    <row r="27" spans="2:3" x14ac:dyDescent="0.2">
      <c r="B27" s="271"/>
      <c r="C27" s="271"/>
    </row>
    <row r="28" spans="2:3" x14ac:dyDescent="0.2">
      <c r="B28" s="271"/>
      <c r="C28" s="271"/>
    </row>
    <row r="29" spans="2:3" x14ac:dyDescent="0.2">
      <c r="B29" s="271"/>
      <c r="C29" s="271"/>
    </row>
    <row r="30" spans="2:3" x14ac:dyDescent="0.2">
      <c r="B30" s="271"/>
      <c r="C30" s="271"/>
    </row>
    <row r="31" spans="2:3" x14ac:dyDescent="0.2">
      <c r="B31" s="271"/>
      <c r="C31" s="271"/>
    </row>
    <row r="32" spans="2:3" x14ac:dyDescent="0.2">
      <c r="B32" s="271"/>
      <c r="C32" s="271"/>
    </row>
    <row r="33" spans="2:3" x14ac:dyDescent="0.2">
      <c r="B33" s="271"/>
      <c r="C33" s="271"/>
    </row>
    <row r="34" spans="2:3" x14ac:dyDescent="0.2">
      <c r="B34" s="271"/>
      <c r="C34" s="271"/>
    </row>
    <row r="35" spans="2:3" x14ac:dyDescent="0.2">
      <c r="B35" s="271"/>
      <c r="C35" s="271"/>
    </row>
    <row r="36" spans="2:3" x14ac:dyDescent="0.2">
      <c r="B36" s="271"/>
      <c r="C36" s="271"/>
    </row>
    <row r="37" spans="2:3" x14ac:dyDescent="0.2">
      <c r="B37" s="271"/>
      <c r="C37" s="271"/>
    </row>
    <row r="38" spans="2:3" x14ac:dyDescent="0.2">
      <c r="B38" s="271"/>
      <c r="C38" s="271"/>
    </row>
    <row r="39" spans="2:3" x14ac:dyDescent="0.2">
      <c r="B39" s="271"/>
      <c r="C39" s="271"/>
    </row>
    <row r="40" spans="2:3" x14ac:dyDescent="0.2">
      <c r="B40" s="271"/>
      <c r="C40" s="271"/>
    </row>
    <row r="41" spans="2:3" x14ac:dyDescent="0.2">
      <c r="B41" s="271"/>
      <c r="C41" s="271"/>
    </row>
    <row r="42" spans="2:3" x14ac:dyDescent="0.2">
      <c r="B42" s="271"/>
      <c r="C42" s="271"/>
    </row>
    <row r="43" spans="2:3" x14ac:dyDescent="0.2">
      <c r="B43" s="271"/>
      <c r="C43" s="271"/>
    </row>
    <row r="44" spans="2:3" x14ac:dyDescent="0.2">
      <c r="B44" s="271"/>
      <c r="C44" s="271"/>
    </row>
    <row r="45" spans="2:3" x14ac:dyDescent="0.2">
      <c r="B45" s="271"/>
      <c r="C45" s="271"/>
    </row>
    <row r="46" spans="2:3" x14ac:dyDescent="0.2">
      <c r="B46" s="271"/>
      <c r="C46" s="271"/>
    </row>
    <row r="47" spans="2:3" x14ac:dyDescent="0.2">
      <c r="B47" s="271"/>
      <c r="C47" s="271"/>
    </row>
    <row r="48" spans="2:3" x14ac:dyDescent="0.2">
      <c r="B48" s="271"/>
      <c r="C48" s="271"/>
    </row>
    <row r="49" spans="2:3" x14ac:dyDescent="0.2">
      <c r="B49" s="271"/>
      <c r="C49" s="271"/>
    </row>
    <row r="50" spans="2:3" x14ac:dyDescent="0.2">
      <c r="B50" s="271"/>
      <c r="C50" s="271"/>
    </row>
    <row r="51" spans="2:3" x14ac:dyDescent="0.2">
      <c r="B51" s="271"/>
      <c r="C51" s="271"/>
    </row>
    <row r="52" spans="2:3" x14ac:dyDescent="0.2">
      <c r="B52" s="271"/>
      <c r="C52" s="271"/>
    </row>
    <row r="53" spans="2:3" x14ac:dyDescent="0.2">
      <c r="B53" s="271"/>
      <c r="C53" s="271"/>
    </row>
    <row r="54" spans="2:3" x14ac:dyDescent="0.2">
      <c r="B54" s="271"/>
      <c r="C54" s="271"/>
    </row>
    <row r="55" spans="2:3" x14ac:dyDescent="0.2">
      <c r="B55" s="271"/>
      <c r="C55" s="271"/>
    </row>
    <row r="56" spans="2:3" x14ac:dyDescent="0.2">
      <c r="B56" s="271"/>
      <c r="C56" s="271"/>
    </row>
    <row r="57" spans="2:3" x14ac:dyDescent="0.2">
      <c r="B57" s="271"/>
      <c r="C57" s="271"/>
    </row>
    <row r="58" spans="2:3" x14ac:dyDescent="0.2">
      <c r="B58" s="271"/>
      <c r="C58" s="271"/>
    </row>
    <row r="59" spans="2:3" x14ac:dyDescent="0.2">
      <c r="B59" s="271"/>
      <c r="C59" s="271"/>
    </row>
  </sheetData>
  <mergeCells count="2">
    <mergeCell ref="D1:I1"/>
    <mergeCell ref="A3:A7"/>
  </mergeCells>
  <conditionalFormatting sqref="D3:I7">
    <cfRule type="cellIs" dxfId="0" priority="2" operator="equal">
      <formula>""</formula>
    </cfRule>
  </conditionalFormatting>
  <hyperlinks>
    <hyperlink ref="C1" location="Inventory!A1" display="Inventory" xr:uid="{00000000-0004-0000-0C00-000000000000}"/>
  </hyperlinks>
  <pageMargins left="0.75" right="0.75" top="1" bottom="1" header="0.5" footer="0.5"/>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B17"/>
  <sheetViews>
    <sheetView showGridLines="0" workbookViewId="0"/>
  </sheetViews>
  <sheetFormatPr defaultRowHeight="15" x14ac:dyDescent="0.25"/>
  <cols>
    <col min="1" max="1" width="16" style="229" bestFit="1" customWidth="1"/>
    <col min="2" max="2" width="100.85546875" style="229" customWidth="1"/>
    <col min="3" max="16384" width="9.140625" style="229"/>
  </cols>
  <sheetData>
    <row r="1" spans="1:2" x14ac:dyDescent="0.25">
      <c r="A1" s="228" t="s">
        <v>36</v>
      </c>
    </row>
    <row r="3" spans="1:2" x14ac:dyDescent="0.25">
      <c r="A3" s="230" t="s">
        <v>521</v>
      </c>
      <c r="B3" s="230" t="s">
        <v>522</v>
      </c>
    </row>
    <row r="4" spans="1:2" ht="60" x14ac:dyDescent="0.25">
      <c r="A4" s="231" t="s">
        <v>181</v>
      </c>
      <c r="B4" s="232" t="s">
        <v>523</v>
      </c>
    </row>
    <row r="5" spans="1:2" x14ac:dyDescent="0.25">
      <c r="A5" s="233"/>
      <c r="B5" s="233"/>
    </row>
    <row r="6" spans="1:2" x14ac:dyDescent="0.25">
      <c r="A6" s="233"/>
      <c r="B6" s="233"/>
    </row>
    <row r="7" spans="1:2" x14ac:dyDescent="0.25">
      <c r="A7" s="233"/>
      <c r="B7" s="233"/>
    </row>
    <row r="8" spans="1:2" x14ac:dyDescent="0.25">
      <c r="A8" s="233"/>
      <c r="B8" s="233"/>
    </row>
    <row r="9" spans="1:2" x14ac:dyDescent="0.25">
      <c r="A9" s="233"/>
      <c r="B9" s="233"/>
    </row>
    <row r="10" spans="1:2" x14ac:dyDescent="0.25">
      <c r="A10" s="233"/>
      <c r="B10" s="233"/>
    </row>
    <row r="11" spans="1:2" x14ac:dyDescent="0.25">
      <c r="A11" s="233"/>
      <c r="B11" s="233"/>
    </row>
    <row r="12" spans="1:2" x14ac:dyDescent="0.25">
      <c r="A12" s="233"/>
      <c r="B12" s="233"/>
    </row>
    <row r="13" spans="1:2" x14ac:dyDescent="0.25">
      <c r="A13" s="233"/>
      <c r="B13" s="233"/>
    </row>
    <row r="14" spans="1:2" x14ac:dyDescent="0.25">
      <c r="A14" s="233"/>
      <c r="B14" s="233"/>
    </row>
    <row r="15" spans="1:2" x14ac:dyDescent="0.25">
      <c r="A15" s="233"/>
      <c r="B15" s="233"/>
    </row>
    <row r="16" spans="1:2" x14ac:dyDescent="0.25">
      <c r="A16" s="233"/>
      <c r="B16" s="233"/>
    </row>
    <row r="17" spans="1:2" x14ac:dyDescent="0.25">
      <c r="A17" s="233"/>
      <c r="B17" s="233"/>
    </row>
  </sheetData>
  <hyperlinks>
    <hyperlink ref="A1" location="Inventory!A1" display="Inventory" xr:uid="{00000000-0004-0000-0D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6"/>
  <sheetViews>
    <sheetView showGridLines="0" workbookViewId="0">
      <selection activeCell="C17" sqref="C17"/>
    </sheetView>
  </sheetViews>
  <sheetFormatPr defaultColWidth="97.5703125" defaultRowHeight="12.75" x14ac:dyDescent="0.2"/>
  <cols>
    <col min="1" max="1" width="10" bestFit="1" customWidth="1"/>
    <col min="2" max="2" width="29" bestFit="1" customWidth="1"/>
    <col min="3" max="3" width="97.42578125" bestFit="1" customWidth="1"/>
  </cols>
  <sheetData>
    <row r="1" spans="1:3" ht="15" x14ac:dyDescent="0.25">
      <c r="A1" s="162" t="s">
        <v>12</v>
      </c>
      <c r="B1" s="162" t="s">
        <v>13</v>
      </c>
      <c r="C1" s="163" t="s">
        <v>14</v>
      </c>
    </row>
    <row r="2" spans="1:3" ht="15" x14ac:dyDescent="0.25">
      <c r="A2" s="164">
        <v>39979</v>
      </c>
      <c r="B2" s="165" t="s">
        <v>15</v>
      </c>
      <c r="C2" s="166" t="s">
        <v>16</v>
      </c>
    </row>
    <row r="3" spans="1:3" ht="15" x14ac:dyDescent="0.25">
      <c r="A3" s="167">
        <v>40070</v>
      </c>
      <c r="B3" s="168" t="s">
        <v>17</v>
      </c>
      <c r="C3" s="169" t="s">
        <v>18</v>
      </c>
    </row>
    <row r="4" spans="1:3" ht="15" x14ac:dyDescent="0.25">
      <c r="A4" s="170">
        <v>40070</v>
      </c>
      <c r="B4" s="165" t="s">
        <v>19</v>
      </c>
      <c r="C4" s="166" t="s">
        <v>18</v>
      </c>
    </row>
    <row r="5" spans="1:3" ht="15" x14ac:dyDescent="0.25">
      <c r="A5" s="171">
        <v>40070</v>
      </c>
      <c r="B5" s="172" t="s">
        <v>20</v>
      </c>
      <c r="C5" s="173" t="s">
        <v>18</v>
      </c>
    </row>
    <row r="6" spans="1:3" ht="15" x14ac:dyDescent="0.25">
      <c r="A6" s="171">
        <v>40070</v>
      </c>
      <c r="B6" s="174" t="s">
        <v>15</v>
      </c>
      <c r="C6" s="169" t="s">
        <v>21</v>
      </c>
    </row>
    <row r="7" spans="1:3" ht="15" x14ac:dyDescent="0.25">
      <c r="A7" s="171">
        <v>40129</v>
      </c>
      <c r="B7" s="174" t="s">
        <v>19</v>
      </c>
      <c r="C7" s="169" t="s">
        <v>22</v>
      </c>
    </row>
    <row r="8" spans="1:3" ht="15" x14ac:dyDescent="0.25">
      <c r="A8" s="171">
        <v>40129</v>
      </c>
      <c r="B8" s="174" t="s">
        <v>23</v>
      </c>
      <c r="C8" s="169" t="s">
        <v>22</v>
      </c>
    </row>
    <row r="9" spans="1:3" ht="15" x14ac:dyDescent="0.25">
      <c r="A9" s="171">
        <v>41609</v>
      </c>
      <c r="B9" s="168" t="s">
        <v>15</v>
      </c>
      <c r="C9" s="169" t="s">
        <v>24</v>
      </c>
    </row>
    <row r="10" spans="1:3" ht="15" x14ac:dyDescent="0.25">
      <c r="A10" s="171">
        <v>42522</v>
      </c>
      <c r="B10" s="174" t="s">
        <v>25</v>
      </c>
      <c r="C10" s="169" t="s">
        <v>26</v>
      </c>
    </row>
    <row r="11" spans="1:3" ht="15" x14ac:dyDescent="0.25">
      <c r="A11" s="171">
        <v>42887</v>
      </c>
      <c r="B11" s="174" t="s">
        <v>15</v>
      </c>
      <c r="C11" s="169"/>
    </row>
    <row r="12" spans="1:3" ht="15" x14ac:dyDescent="0.25">
      <c r="A12" s="171">
        <v>42887</v>
      </c>
      <c r="B12" s="174" t="s">
        <v>27</v>
      </c>
      <c r="C12" s="169" t="s">
        <v>28</v>
      </c>
    </row>
    <row r="13" spans="1:3" ht="15" x14ac:dyDescent="0.25">
      <c r="A13" s="171">
        <v>42887</v>
      </c>
      <c r="B13" s="174" t="s">
        <v>15</v>
      </c>
      <c r="C13" s="169" t="s">
        <v>29</v>
      </c>
    </row>
    <row r="14" spans="1:3" ht="15" x14ac:dyDescent="0.25">
      <c r="A14" s="171">
        <v>43160</v>
      </c>
      <c r="B14" s="168" t="s">
        <v>30</v>
      </c>
      <c r="C14" s="174" t="s">
        <v>31</v>
      </c>
    </row>
    <row r="15" spans="1:3" ht="15" x14ac:dyDescent="0.25">
      <c r="A15" s="171">
        <v>43435</v>
      </c>
      <c r="B15" s="168" t="s">
        <v>15</v>
      </c>
      <c r="C15" s="169" t="s">
        <v>32</v>
      </c>
    </row>
    <row r="16" spans="1:3" ht="15" x14ac:dyDescent="0.25">
      <c r="A16" s="171">
        <v>43435</v>
      </c>
      <c r="B16" s="235" t="s">
        <v>15</v>
      </c>
      <c r="C16" s="166" t="s">
        <v>33</v>
      </c>
    </row>
    <row r="17" spans="1:3" ht="15" x14ac:dyDescent="0.25">
      <c r="A17" s="171">
        <v>43435</v>
      </c>
      <c r="B17" s="235" t="s">
        <v>15</v>
      </c>
      <c r="C17" s="166" t="s">
        <v>34</v>
      </c>
    </row>
    <row r="18" spans="1:3" x14ac:dyDescent="0.2">
      <c r="A18" s="236"/>
      <c r="B18" s="236"/>
      <c r="C18" s="236"/>
    </row>
    <row r="19" spans="1:3" x14ac:dyDescent="0.2">
      <c r="A19" s="236"/>
      <c r="B19" s="236"/>
      <c r="C19" s="236"/>
    </row>
    <row r="20" spans="1:3" x14ac:dyDescent="0.2">
      <c r="A20" s="236"/>
      <c r="B20" s="236"/>
      <c r="C20" s="236"/>
    </row>
    <row r="21" spans="1:3" x14ac:dyDescent="0.2">
      <c r="A21" s="236"/>
      <c r="B21" s="236"/>
      <c r="C21" s="236"/>
    </row>
    <row r="22" spans="1:3" x14ac:dyDescent="0.2">
      <c r="A22" s="236"/>
      <c r="B22" s="236"/>
      <c r="C22" s="236"/>
    </row>
    <row r="23" spans="1:3" x14ac:dyDescent="0.2">
      <c r="A23" s="236"/>
      <c r="B23" s="236"/>
      <c r="C23" s="236"/>
    </row>
    <row r="24" spans="1:3" x14ac:dyDescent="0.2">
      <c r="A24" s="236"/>
      <c r="B24" s="236"/>
      <c r="C24" s="236"/>
    </row>
    <row r="25" spans="1:3" x14ac:dyDescent="0.2">
      <c r="A25" s="236"/>
      <c r="B25" s="236"/>
      <c r="C25" s="236"/>
    </row>
    <row r="26" spans="1:3" x14ac:dyDescent="0.2">
      <c r="A26" s="236"/>
      <c r="B26" s="236"/>
      <c r="C26" s="236"/>
    </row>
  </sheetData>
  <phoneticPr fontId="1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6">
    <pageSetUpPr fitToPage="1"/>
  </sheetPr>
  <dimension ref="A1:U128"/>
  <sheetViews>
    <sheetView showGridLines="0" zoomScaleNormal="100" workbookViewId="0">
      <selection activeCell="I1" sqref="I1"/>
    </sheetView>
  </sheetViews>
  <sheetFormatPr defaultRowHeight="12" x14ac:dyDescent="0.2"/>
  <cols>
    <col min="1" max="1" width="44"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35</v>
      </c>
      <c r="B1" s="295"/>
      <c r="C1" s="18"/>
      <c r="D1" s="18"/>
      <c r="E1" s="18"/>
      <c r="F1" s="18"/>
      <c r="I1" s="159" t="s">
        <v>36</v>
      </c>
      <c r="L1" s="20" t="s">
        <v>3</v>
      </c>
      <c r="M1" s="296">
        <v>44835</v>
      </c>
      <c r="N1" s="297"/>
      <c r="O1" s="297"/>
      <c r="P1" s="297"/>
      <c r="T1" s="250" t="s">
        <v>37</v>
      </c>
      <c r="U1" s="251">
        <v>18.010000000000002</v>
      </c>
    </row>
    <row r="2" spans="1:21" ht="12.75" x14ac:dyDescent="0.2">
      <c r="A2" s="184" t="s">
        <v>38</v>
      </c>
      <c r="B2" s="185">
        <v>2</v>
      </c>
      <c r="C2" s="298"/>
      <c r="D2" s="298"/>
      <c r="E2" s="298"/>
      <c r="F2" s="298"/>
      <c r="G2" s="298"/>
      <c r="H2" s="7"/>
      <c r="I2" s="234" t="s">
        <v>1</v>
      </c>
      <c r="L2" s="26" t="s">
        <v>39</v>
      </c>
    </row>
    <row r="3" spans="1:21" x14ac:dyDescent="0.2">
      <c r="A3" s="184" t="s">
        <v>40</v>
      </c>
      <c r="B3" s="185">
        <v>4</v>
      </c>
      <c r="C3" s="285"/>
      <c r="D3" s="285"/>
      <c r="E3" s="285"/>
      <c r="F3" s="285"/>
      <c r="G3" s="285"/>
      <c r="H3" s="7"/>
      <c r="I3" s="14"/>
      <c r="L3" s="26"/>
    </row>
    <row r="4" spans="1:21" x14ac:dyDescent="0.2">
      <c r="A4" s="184" t="s">
        <v>41</v>
      </c>
      <c r="B4" s="186">
        <v>15</v>
      </c>
      <c r="C4" s="285"/>
      <c r="D4" s="285"/>
      <c r="E4" s="285"/>
      <c r="F4" s="285"/>
      <c r="G4" s="285"/>
      <c r="H4" s="7"/>
      <c r="I4" s="14"/>
      <c r="L4" s="26"/>
    </row>
    <row r="5" spans="1:21" x14ac:dyDescent="0.2">
      <c r="A5" s="184" t="s">
        <v>42</v>
      </c>
      <c r="B5" s="185">
        <v>3</v>
      </c>
      <c r="C5" s="285"/>
      <c r="D5" s="285"/>
      <c r="E5" s="285"/>
      <c r="F5" s="285"/>
      <c r="G5" s="285"/>
      <c r="H5" s="7"/>
      <c r="L5" s="26"/>
    </row>
    <row r="6" spans="1:21" x14ac:dyDescent="0.2">
      <c r="A6" s="187" t="s">
        <v>43</v>
      </c>
      <c r="B6" s="185">
        <v>1.5</v>
      </c>
      <c r="C6" s="285"/>
      <c r="D6" s="285"/>
      <c r="E6" s="285"/>
      <c r="F6" s="285"/>
      <c r="G6" s="285"/>
      <c r="H6" s="7"/>
    </row>
    <row r="7" spans="1:21" x14ac:dyDescent="0.2">
      <c r="A7" s="184" t="s">
        <v>44</v>
      </c>
      <c r="B7" s="185">
        <v>13.5</v>
      </c>
      <c r="C7" s="285"/>
      <c r="D7" s="285"/>
      <c r="E7" s="285"/>
      <c r="F7" s="285"/>
      <c r="G7" s="285"/>
      <c r="H7" s="7"/>
    </row>
    <row r="8" spans="1:21" x14ac:dyDescent="0.2">
      <c r="A8" s="184" t="s">
        <v>45</v>
      </c>
      <c r="B8" s="185">
        <f>($B$7/$B$5)</f>
        <v>4.5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C10*B4</f>
        <v>134.80500000000001</v>
      </c>
      <c r="C10" s="75">
        <v>8.9870000000000001</v>
      </c>
      <c r="D10" s="37" t="s">
        <v>47</v>
      </c>
      <c r="E10" s="285"/>
      <c r="F10" s="285"/>
      <c r="G10" s="42" t="s">
        <v>50</v>
      </c>
      <c r="H10" s="41">
        <v>0.79900000000000004</v>
      </c>
    </row>
    <row r="11" spans="1:21" x14ac:dyDescent="0.2">
      <c r="A11" s="184" t="s">
        <v>51</v>
      </c>
      <c r="B11" s="185"/>
      <c r="C11" s="38">
        <v>0</v>
      </c>
      <c r="D11" s="39" t="s">
        <v>47</v>
      </c>
      <c r="E11" s="285"/>
      <c r="F11" s="285"/>
      <c r="G11" s="285"/>
      <c r="H11" s="7"/>
    </row>
    <row r="12" spans="1:21" x14ac:dyDescent="0.2">
      <c r="A12" s="184" t="s">
        <v>52</v>
      </c>
      <c r="B12" s="185">
        <v>1175</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2</v>
      </c>
      <c r="D16" s="17">
        <f t="shared" si="0"/>
        <v>1.92</v>
      </c>
      <c r="E16" s="17">
        <f t="shared" si="0"/>
        <v>1.84</v>
      </c>
      <c r="F16" s="17">
        <f t="shared" si="0"/>
        <v>1.76</v>
      </c>
      <c r="G16" s="17">
        <f t="shared" si="0"/>
        <v>1.68</v>
      </c>
      <c r="H16" s="17">
        <f t="shared" si="0"/>
        <v>1.6</v>
      </c>
      <c r="I16" s="17">
        <f t="shared" si="0"/>
        <v>1.52</v>
      </c>
      <c r="J16" s="17">
        <f t="shared" si="0"/>
        <v>1.44</v>
      </c>
      <c r="K16" s="17">
        <f t="shared" si="0"/>
        <v>1.36</v>
      </c>
      <c r="L16" s="17">
        <f t="shared" si="0"/>
        <v>1.28</v>
      </c>
      <c r="M16" s="17">
        <f t="shared" si="0"/>
        <v>1.2</v>
      </c>
      <c r="N16" s="17">
        <f t="shared" si="0"/>
        <v>1.1200000000000001</v>
      </c>
      <c r="O16" s="17">
        <f t="shared" si="0"/>
        <v>1.04</v>
      </c>
      <c r="P16" s="17">
        <f t="shared" si="0"/>
        <v>0.96</v>
      </c>
      <c r="Q16" s="17">
        <f t="shared" si="0"/>
        <v>0.88</v>
      </c>
      <c r="R16" s="17">
        <f t="shared" si="0"/>
        <v>0.79999999999999805</v>
      </c>
      <c r="S16" s="17">
        <f t="shared" si="0"/>
        <v>0.71999999999999797</v>
      </c>
      <c r="T16" s="17">
        <f t="shared" si="0"/>
        <v>0.63999999999999801</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IF(B85&lt;80,B86,MIN(B85,80))</f>
        <v>80</v>
      </c>
      <c r="D26" s="13"/>
      <c r="E26" s="4"/>
      <c r="F26" s="4"/>
      <c r="G26" s="4"/>
      <c r="H26" s="13"/>
      <c r="I26" s="4"/>
      <c r="J26" s="4"/>
      <c r="K26" s="4"/>
      <c r="L26" s="4"/>
      <c r="M26" s="4"/>
      <c r="N26" s="4"/>
      <c r="O26" s="4"/>
      <c r="P26" s="4"/>
      <c r="Q26" s="4"/>
      <c r="S26" s="4"/>
      <c r="T26" s="4"/>
    </row>
    <row r="27" spans="1:20" x14ac:dyDescent="0.2">
      <c r="A27" s="29" t="s">
        <v>103</v>
      </c>
      <c r="B27" s="201">
        <v>0.8</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3.6</v>
      </c>
      <c r="D29" s="13"/>
      <c r="E29" s="4"/>
      <c r="F29" s="4"/>
      <c r="G29" s="4"/>
      <c r="H29" s="13"/>
      <c r="I29" s="4"/>
      <c r="J29" s="4"/>
      <c r="K29" s="4"/>
      <c r="L29" s="4"/>
      <c r="M29" s="4"/>
      <c r="N29" s="4"/>
      <c r="O29" s="4"/>
      <c r="P29" s="4"/>
      <c r="Q29" s="4"/>
      <c r="S29" s="4"/>
      <c r="T29" s="4"/>
    </row>
    <row r="30" spans="1:20" x14ac:dyDescent="0.2">
      <c r="A30" s="31" t="s">
        <v>106</v>
      </c>
      <c r="B30" s="203">
        <f>B29*$B$6</f>
        <v>5.4</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134.80500000000001</v>
      </c>
      <c r="D32" s="4"/>
      <c r="E32" s="4"/>
      <c r="F32" s="4"/>
      <c r="G32" s="4"/>
      <c r="H32" s="4"/>
      <c r="I32" s="4"/>
      <c r="J32" s="4"/>
      <c r="K32" s="4"/>
      <c r="L32" s="4"/>
      <c r="M32" s="4"/>
      <c r="N32" s="4"/>
      <c r="O32" s="4"/>
      <c r="P32" s="4"/>
      <c r="Q32" s="4"/>
      <c r="S32" s="4"/>
      <c r="T32" s="4"/>
    </row>
    <row r="33" spans="1:20" x14ac:dyDescent="0.2">
      <c r="A33" s="31" t="s">
        <v>109</v>
      </c>
      <c r="B33" s="203">
        <f>($B$32+$B$29*$B$5)</f>
        <v>145.60500000000002</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145.60500000000002</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51</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L42" s="9"/>
      <c r="M42" s="9"/>
      <c r="N42" s="4"/>
      <c r="O42" s="4"/>
      <c r="P42" s="4"/>
      <c r="Q42" s="4"/>
      <c r="S42" s="4"/>
      <c r="T42" s="4"/>
    </row>
    <row r="43" spans="1:20" x14ac:dyDescent="0.2">
      <c r="A43" s="35" t="s">
        <v>121</v>
      </c>
      <c r="B43" s="209">
        <f>$K$44</f>
        <v>0</v>
      </c>
      <c r="D43" s="4"/>
      <c r="E43" s="24"/>
      <c r="F43" s="22"/>
      <c r="J43" s="23" t="s">
        <v>122</v>
      </c>
      <c r="K43" s="8">
        <v>1</v>
      </c>
      <c r="L43" s="9"/>
      <c r="M43" s="9"/>
      <c r="N43" s="4"/>
      <c r="O43" s="4"/>
      <c r="P43" s="4"/>
      <c r="Q43" s="4"/>
      <c r="S43" s="4"/>
      <c r="T43" s="4"/>
    </row>
    <row r="44" spans="1:20" x14ac:dyDescent="0.2">
      <c r="A44" s="34" t="s">
        <v>123</v>
      </c>
      <c r="B44" s="209">
        <v>0.15</v>
      </c>
      <c r="D44" s="4"/>
      <c r="E44" s="24"/>
      <c r="F44" s="7"/>
      <c r="G44" s="7"/>
      <c r="H44" s="7"/>
      <c r="J44" s="6" t="s">
        <v>124</v>
      </c>
      <c r="K44" s="8">
        <v>0</v>
      </c>
      <c r="L44" s="9"/>
      <c r="M44" s="9"/>
      <c r="N44" s="4"/>
      <c r="O44" s="4"/>
      <c r="P44" s="4"/>
      <c r="Q44" s="4"/>
      <c r="S44" s="4"/>
      <c r="T44" s="4"/>
    </row>
    <row r="45" spans="1:20" x14ac:dyDescent="0.2">
      <c r="A45" s="34" t="s">
        <v>125</v>
      </c>
      <c r="B45" s="210">
        <f>$B$42-($B$43+$B$44)</f>
        <v>0.85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2</v>
      </c>
      <c r="D47" s="10"/>
      <c r="N47" s="10"/>
      <c r="O47" s="10"/>
      <c r="P47" s="10"/>
      <c r="Q47" s="10"/>
      <c r="S47" s="10"/>
      <c r="T47" s="10"/>
    </row>
    <row r="48" spans="1:20" s="6" customFormat="1" x14ac:dyDescent="0.2">
      <c r="A48" s="205" t="s">
        <v>129</v>
      </c>
      <c r="B48" s="211">
        <f>ROUND($B$45*$B$2,2)</f>
        <v>1.7</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131</v>
      </c>
      <c r="B50" s="211">
        <v>0</v>
      </c>
      <c r="D50" s="7"/>
      <c r="E50" s="7"/>
      <c r="F50" s="7"/>
      <c r="G50" s="7"/>
      <c r="H50" s="285"/>
      <c r="I50" s="7"/>
      <c r="J50" s="7"/>
      <c r="K50" s="7"/>
      <c r="L50" s="7"/>
      <c r="M50" s="7"/>
      <c r="N50" s="7"/>
      <c r="O50" s="7"/>
      <c r="P50" s="7"/>
      <c r="Q50" s="7"/>
      <c r="S50" s="7"/>
      <c r="T50" s="7"/>
    </row>
    <row r="51" spans="1:20" s="6" customFormat="1" x14ac:dyDescent="0.2">
      <c r="A51" s="242" t="s">
        <v>132</v>
      </c>
      <c r="B51" s="211">
        <f>ROUND($B$45*$B$2,2)</f>
        <v>1.7</v>
      </c>
      <c r="D51" s="5"/>
      <c r="E51" s="5"/>
      <c r="F51" s="5"/>
      <c r="G51" s="5"/>
      <c r="H51" s="285"/>
      <c r="I51" s="5"/>
      <c r="J51" s="5"/>
      <c r="K51" s="5"/>
      <c r="L51" s="5"/>
      <c r="M51" s="5"/>
      <c r="N51" s="5"/>
      <c r="O51" s="5"/>
      <c r="P51" s="5"/>
      <c r="Q51" s="5"/>
      <c r="S51" s="5"/>
      <c r="T51" s="5"/>
    </row>
    <row r="52" spans="1:20" s="6" customFormat="1" x14ac:dyDescent="0.2">
      <c r="A52" s="242" t="s">
        <v>133</v>
      </c>
      <c r="B52" s="211">
        <f>ROUND($B$45*$B$2,2)</f>
        <v>1.7</v>
      </c>
      <c r="D52" s="5"/>
      <c r="E52" s="5"/>
      <c r="F52" s="5"/>
      <c r="G52" s="5"/>
      <c r="H52" s="285"/>
      <c r="I52" s="5"/>
      <c r="J52" s="5"/>
      <c r="K52" s="5"/>
      <c r="L52" s="5"/>
      <c r="M52" s="5"/>
      <c r="N52" s="5"/>
      <c r="O52" s="5"/>
      <c r="P52" s="5"/>
      <c r="Q52" s="5"/>
      <c r="S52" s="5"/>
      <c r="T52" s="5"/>
    </row>
    <row r="53" spans="1:20" s="6" customFormat="1" x14ac:dyDescent="0.2">
      <c r="A53" s="242" t="s">
        <v>134</v>
      </c>
      <c r="B53" s="211">
        <f>ROUND($B$45*$B$2,2)</f>
        <v>1.7</v>
      </c>
      <c r="D53" s="5"/>
      <c r="E53" s="5"/>
      <c r="F53" s="5"/>
      <c r="G53" s="5"/>
      <c r="H53" s="285"/>
      <c r="I53" s="5"/>
      <c r="J53" s="5"/>
      <c r="K53" s="5"/>
      <c r="L53" s="5"/>
      <c r="M53" s="5"/>
      <c r="N53" s="5"/>
      <c r="O53" s="5"/>
      <c r="P53" s="5"/>
      <c r="Q53" s="5"/>
      <c r="S53" s="5"/>
      <c r="T53" s="5"/>
    </row>
    <row r="54" spans="1:20" s="6" customFormat="1" x14ac:dyDescent="0.2">
      <c r="A54" s="242" t="s">
        <v>135</v>
      </c>
      <c r="B54" s="211">
        <f>B48</f>
        <v>1.7</v>
      </c>
      <c r="D54" s="5"/>
      <c r="E54" s="5"/>
      <c r="F54" s="5"/>
      <c r="G54" s="5"/>
      <c r="H54" s="285"/>
      <c r="I54" s="5"/>
      <c r="J54" s="5"/>
      <c r="K54" s="5"/>
      <c r="L54" s="5"/>
      <c r="M54" s="5"/>
      <c r="N54" s="5"/>
      <c r="O54" s="5"/>
      <c r="P54" s="5"/>
      <c r="Q54" s="5"/>
      <c r="S54" s="5"/>
      <c r="T54" s="5"/>
    </row>
    <row r="55" spans="1:20" s="6" customFormat="1" x14ac:dyDescent="0.2">
      <c r="A55" s="204" t="s">
        <v>136</v>
      </c>
      <c r="B55" s="188"/>
      <c r="D55" s="5"/>
      <c r="E55" s="5"/>
      <c r="F55" s="5"/>
      <c r="G55" s="5"/>
      <c r="H55" s="5"/>
      <c r="I55" s="5"/>
      <c r="J55" s="5"/>
      <c r="K55" s="5"/>
      <c r="L55" s="5"/>
      <c r="M55" s="5"/>
      <c r="N55" s="5"/>
      <c r="O55" s="5"/>
      <c r="P55" s="5"/>
      <c r="Q55" s="5"/>
      <c r="S55" s="5"/>
      <c r="T55" s="5"/>
    </row>
    <row r="56" spans="1:20" s="6" customFormat="1" x14ac:dyDescent="0.2">
      <c r="A56" s="205" t="str">
        <f t="shared" ref="A56:B71" si="2">A94</f>
        <v>Pilots Upper Limit</v>
      </c>
      <c r="B56" s="212">
        <f t="shared" si="2"/>
        <v>30</v>
      </c>
      <c r="D56" s="5"/>
      <c r="E56" s="5"/>
      <c r="F56" s="5"/>
      <c r="G56" s="14"/>
      <c r="H56" s="5"/>
      <c r="I56" s="5"/>
      <c r="J56" s="5"/>
      <c r="K56" s="5"/>
      <c r="L56" s="5"/>
      <c r="M56" s="5"/>
      <c r="N56" s="5"/>
      <c r="O56" s="5"/>
      <c r="P56" s="5"/>
      <c r="Q56" s="5"/>
      <c r="S56" s="5"/>
      <c r="T56" s="5"/>
    </row>
    <row r="57" spans="1:20" s="6" customFormat="1" x14ac:dyDescent="0.2">
      <c r="A57" s="205" t="str">
        <f t="shared" si="2"/>
        <v>Pilots Lower Limit</v>
      </c>
      <c r="B57" s="212">
        <f t="shared" si="2"/>
        <v>25</v>
      </c>
      <c r="D57" s="5"/>
      <c r="E57" s="5"/>
      <c r="F57" s="5"/>
      <c r="H57" s="5"/>
      <c r="I57" s="5"/>
      <c r="J57" s="5"/>
      <c r="K57" s="5"/>
      <c r="L57" s="5"/>
      <c r="M57" s="5"/>
      <c r="N57" s="5"/>
      <c r="O57" s="5"/>
      <c r="P57" s="5"/>
      <c r="Q57" s="5"/>
      <c r="R57" s="5"/>
      <c r="S57" s="5"/>
      <c r="T57" s="5"/>
    </row>
    <row r="58" spans="1:20" s="6" customFormat="1" x14ac:dyDescent="0.2">
      <c r="A58" s="205" t="str">
        <f t="shared" si="2"/>
        <v>&gt;= L4 Pilot</v>
      </c>
      <c r="B58" s="212">
        <f t="shared" si="2"/>
        <v>1</v>
      </c>
      <c r="D58" s="61"/>
      <c r="E58" s="5"/>
      <c r="H58" s="5"/>
      <c r="I58" s="5"/>
      <c r="J58" s="5"/>
      <c r="K58" s="5"/>
      <c r="L58" s="5"/>
      <c r="M58" s="5"/>
      <c r="N58" s="5"/>
      <c r="O58" s="5"/>
      <c r="P58" s="5"/>
      <c r="Q58" s="5"/>
      <c r="R58" s="5"/>
      <c r="S58" s="5"/>
      <c r="T58" s="5"/>
    </row>
    <row r="59" spans="1:20" s="6" customFormat="1" x14ac:dyDescent="0.2">
      <c r="A59" s="205" t="str">
        <f t="shared" si="2"/>
        <v>&gt;= L3 Pilot</v>
      </c>
      <c r="B59" s="212">
        <f t="shared" si="2"/>
        <v>13</v>
      </c>
      <c r="D59" s="61"/>
      <c r="E59" s="5"/>
      <c r="H59" s="5"/>
      <c r="I59" s="5"/>
      <c r="J59" s="5"/>
      <c r="K59" s="5"/>
      <c r="L59" s="5"/>
      <c r="M59" s="5"/>
      <c r="N59" s="5"/>
      <c r="O59" s="5"/>
      <c r="P59" s="5"/>
      <c r="Q59" s="5"/>
      <c r="R59" s="5"/>
      <c r="S59" s="5"/>
      <c r="T59" s="5"/>
    </row>
    <row r="60" spans="1:20" s="6" customFormat="1" x14ac:dyDescent="0.2">
      <c r="A60" s="205" t="str">
        <f t="shared" si="2"/>
        <v>&gt;= L2 Pilot</v>
      </c>
      <c r="B60" s="212">
        <f t="shared" si="2"/>
        <v>25</v>
      </c>
      <c r="D60" s="61"/>
      <c r="E60" s="5"/>
      <c r="H60" s="5"/>
      <c r="I60" s="5"/>
      <c r="J60" s="5"/>
      <c r="K60" s="5"/>
      <c r="L60" s="5"/>
      <c r="M60" s="5"/>
      <c r="N60" s="5"/>
      <c r="O60" s="5"/>
      <c r="P60" s="5"/>
      <c r="Q60" s="5"/>
      <c r="R60" s="5"/>
      <c r="S60" s="5"/>
      <c r="T60" s="5"/>
    </row>
    <row r="61" spans="1:20" s="6" customFormat="1" x14ac:dyDescent="0.2">
      <c r="A61" s="205" t="str">
        <f t="shared" si="2"/>
        <v>&gt;= L1 Pilot</v>
      </c>
      <c r="B61" s="212">
        <f t="shared" si="2"/>
        <v>30</v>
      </c>
      <c r="D61" s="61"/>
      <c r="E61" s="5"/>
      <c r="H61" s="5"/>
      <c r="I61" s="5"/>
      <c r="J61" s="5"/>
      <c r="K61" s="5"/>
      <c r="L61" s="5"/>
      <c r="M61" s="5"/>
      <c r="N61" s="5"/>
      <c r="O61" s="5"/>
      <c r="P61" s="5"/>
      <c r="Q61" s="5"/>
      <c r="R61" s="5"/>
      <c r="S61" s="5"/>
      <c r="T61" s="5"/>
    </row>
    <row r="62" spans="1:20" s="6" customFormat="1" x14ac:dyDescent="0.2">
      <c r="A62" s="205" t="str">
        <f t="shared" si="2"/>
        <v>Crew Chief Upper Limit</v>
      </c>
      <c r="B62" s="212">
        <f t="shared" si="2"/>
        <v>15</v>
      </c>
      <c r="D62" s="5"/>
      <c r="E62" s="5"/>
      <c r="H62" s="5"/>
      <c r="I62" s="5"/>
      <c r="J62" s="5"/>
      <c r="K62" s="5"/>
      <c r="L62" s="5"/>
      <c r="M62" s="5"/>
      <c r="N62" s="5"/>
      <c r="O62" s="5"/>
      <c r="P62" s="5"/>
      <c r="Q62" s="5"/>
      <c r="R62" s="5"/>
      <c r="S62" s="5"/>
      <c r="T62" s="5"/>
    </row>
    <row r="63" spans="1:20" s="6" customFormat="1" x14ac:dyDescent="0.2">
      <c r="A63" s="205" t="str">
        <f t="shared" si="2"/>
        <v>Crew Chief Lower Limit</v>
      </c>
      <c r="B63" s="212">
        <f t="shared" si="2"/>
        <v>13</v>
      </c>
      <c r="D63" s="5"/>
      <c r="E63" s="5"/>
      <c r="H63" s="5"/>
      <c r="I63" s="5"/>
      <c r="J63" s="5"/>
      <c r="K63" s="5"/>
      <c r="L63" s="5"/>
      <c r="M63" s="5"/>
      <c r="N63" s="5"/>
      <c r="O63" s="5"/>
      <c r="P63" s="5"/>
      <c r="Q63" s="5"/>
      <c r="R63" s="5"/>
      <c r="S63" s="5"/>
      <c r="T63" s="5"/>
    </row>
    <row r="64" spans="1:20" s="6" customFormat="1" x14ac:dyDescent="0.2">
      <c r="A64" s="205" t="str">
        <f t="shared" si="2"/>
        <v>&gt;= L4 Crew Chief</v>
      </c>
      <c r="B64" s="212">
        <f t="shared" si="2"/>
        <v>1</v>
      </c>
      <c r="D64" s="61"/>
      <c r="E64" s="5"/>
      <c r="H64" s="5"/>
      <c r="I64" s="5"/>
      <c r="J64" s="5"/>
      <c r="K64" s="5"/>
      <c r="L64" s="5"/>
      <c r="M64" s="5"/>
      <c r="N64" s="5"/>
      <c r="O64" s="5"/>
      <c r="P64" s="5"/>
      <c r="Q64" s="5"/>
      <c r="R64" s="5"/>
      <c r="S64" s="5"/>
      <c r="T64" s="5"/>
    </row>
    <row r="65" spans="1:20" s="6" customFormat="1" x14ac:dyDescent="0.2">
      <c r="A65" s="205" t="str">
        <f t="shared" si="2"/>
        <v>&gt;= L3 Crew Chief</v>
      </c>
      <c r="B65" s="212">
        <f t="shared" si="2"/>
        <v>13</v>
      </c>
      <c r="D65" s="61"/>
      <c r="E65" s="5"/>
      <c r="H65" s="5"/>
      <c r="I65" s="5"/>
      <c r="J65" s="5"/>
      <c r="K65" s="5"/>
      <c r="L65" s="5"/>
      <c r="M65" s="5"/>
      <c r="N65" s="5"/>
      <c r="O65" s="5"/>
      <c r="P65" s="5"/>
      <c r="Q65" s="5"/>
      <c r="R65" s="5"/>
      <c r="S65" s="5"/>
      <c r="T65" s="5"/>
    </row>
    <row r="66" spans="1:20" s="6" customFormat="1" x14ac:dyDescent="0.2">
      <c r="A66" s="205" t="str">
        <f t="shared" si="2"/>
        <v>&gt;= L1 Crew Chief</v>
      </c>
      <c r="B66" s="212">
        <f t="shared" si="2"/>
        <v>15</v>
      </c>
      <c r="D66" s="61"/>
      <c r="E66" s="5"/>
      <c r="H66" s="5"/>
      <c r="I66" s="5"/>
      <c r="J66" s="5"/>
      <c r="K66" s="5"/>
      <c r="L66" s="5"/>
      <c r="M66" s="5"/>
      <c r="N66" s="5"/>
      <c r="O66" s="5"/>
      <c r="P66" s="5"/>
      <c r="Q66" s="5"/>
      <c r="R66" s="5"/>
      <c r="S66" s="5"/>
      <c r="T66" s="5"/>
    </row>
    <row r="67" spans="1:20" s="6" customFormat="1" x14ac:dyDescent="0.2">
      <c r="A67" s="205" t="str">
        <f t="shared" si="2"/>
        <v>Loadmaster Upper Limit</v>
      </c>
      <c r="B67" s="212">
        <f t="shared" si="2"/>
        <v>45</v>
      </c>
      <c r="D67" s="5"/>
      <c r="E67" s="5"/>
      <c r="H67" s="5"/>
      <c r="I67" s="5"/>
      <c r="J67" s="5"/>
      <c r="K67" s="5"/>
      <c r="L67" s="5"/>
      <c r="M67" s="5"/>
      <c r="N67" s="5"/>
      <c r="O67" s="5"/>
      <c r="P67" s="5"/>
      <c r="Q67" s="5"/>
      <c r="R67" s="5"/>
      <c r="S67" s="5"/>
      <c r="T67" s="5"/>
    </row>
    <row r="68" spans="1:20" s="6" customFormat="1" x14ac:dyDescent="0.2">
      <c r="A68" s="205" t="str">
        <f t="shared" si="2"/>
        <v>Loadmaster Lower Limit</v>
      </c>
      <c r="B68" s="212">
        <f t="shared" si="2"/>
        <v>37</v>
      </c>
      <c r="D68" s="5"/>
      <c r="E68" s="5"/>
      <c r="H68" s="5"/>
      <c r="I68" s="5"/>
      <c r="J68" s="5"/>
      <c r="K68" s="5"/>
      <c r="L68" s="5"/>
      <c r="M68" s="5"/>
      <c r="N68" s="5"/>
      <c r="O68" s="5"/>
      <c r="P68" s="5"/>
      <c r="Q68" s="5"/>
      <c r="R68" s="5"/>
      <c r="S68" s="5"/>
      <c r="T68" s="5"/>
    </row>
    <row r="69" spans="1:20" s="6" customFormat="1" x14ac:dyDescent="0.2">
      <c r="A69" s="205" t="str">
        <f t="shared" si="2"/>
        <v>&gt;= L4 LM</v>
      </c>
      <c r="B69" s="212">
        <f t="shared" si="2"/>
        <v>1</v>
      </c>
      <c r="D69" s="61"/>
      <c r="E69" s="5"/>
      <c r="H69" s="5"/>
      <c r="I69" s="5"/>
      <c r="J69" s="5"/>
      <c r="K69" s="5"/>
      <c r="L69" s="5"/>
      <c r="M69" s="5"/>
      <c r="N69" s="5"/>
      <c r="O69" s="5"/>
      <c r="P69" s="5"/>
      <c r="Q69" s="5"/>
      <c r="R69" s="5"/>
      <c r="S69" s="5"/>
      <c r="T69" s="5"/>
    </row>
    <row r="70" spans="1:20" s="6" customFormat="1" x14ac:dyDescent="0.2">
      <c r="A70" s="205" t="str">
        <f t="shared" si="2"/>
        <v>&gt;= L3 LM</v>
      </c>
      <c r="B70" s="212">
        <f t="shared" si="2"/>
        <v>13</v>
      </c>
      <c r="D70" s="61"/>
      <c r="E70" s="5"/>
      <c r="H70" s="5"/>
      <c r="I70" s="5"/>
      <c r="J70" s="5"/>
      <c r="K70" s="5"/>
      <c r="L70" s="5"/>
      <c r="M70" s="5"/>
      <c r="N70" s="5"/>
      <c r="O70" s="5"/>
      <c r="P70" s="5"/>
      <c r="Q70" s="5"/>
      <c r="R70" s="5"/>
      <c r="S70" s="5"/>
      <c r="T70" s="5"/>
    </row>
    <row r="71" spans="1:20" s="6" customFormat="1" x14ac:dyDescent="0.2">
      <c r="A71" s="205" t="str">
        <f t="shared" si="2"/>
        <v>&gt;= L2 LM</v>
      </c>
      <c r="B71" s="212">
        <f t="shared" si="2"/>
        <v>37</v>
      </c>
      <c r="D71" s="61"/>
      <c r="E71" s="5"/>
      <c r="H71" s="5"/>
      <c r="I71" s="5"/>
      <c r="J71" s="5"/>
      <c r="K71" s="5"/>
      <c r="L71" s="5"/>
      <c r="M71" s="5"/>
      <c r="N71" s="5"/>
      <c r="O71" s="5"/>
      <c r="P71" s="5"/>
      <c r="Q71" s="5"/>
      <c r="R71" s="5"/>
      <c r="S71" s="5"/>
      <c r="T71" s="5"/>
    </row>
    <row r="72" spans="1:20" s="6" customFormat="1" x14ac:dyDescent="0.2">
      <c r="A72" s="205" t="str">
        <f t="shared" ref="A72:B73" si="3">A110</f>
        <v>&gt;= L1 LM</v>
      </c>
      <c r="B72" s="212">
        <f t="shared" si="3"/>
        <v>45</v>
      </c>
      <c r="E72" s="5"/>
      <c r="F72" s="5"/>
      <c r="G72" s="14"/>
      <c r="H72" s="5"/>
      <c r="I72" s="5"/>
      <c r="J72" s="5"/>
      <c r="K72" s="5"/>
      <c r="L72" s="5"/>
      <c r="M72" s="5"/>
      <c r="N72" s="5"/>
      <c r="O72" s="5"/>
      <c r="P72" s="5"/>
      <c r="Q72" s="5"/>
      <c r="R72" s="5"/>
      <c r="S72" s="5"/>
      <c r="T72" s="5"/>
    </row>
    <row r="73" spans="1:20" s="6" customFormat="1" x14ac:dyDescent="0.2">
      <c r="A73" s="205" t="str">
        <f t="shared" si="3"/>
        <v># Skilled Crews</v>
      </c>
      <c r="B73" s="212">
        <f t="shared" si="3"/>
        <v>12</v>
      </c>
      <c r="D73" s="5"/>
      <c r="E73" s="5"/>
      <c r="F73" s="5"/>
      <c r="G73" s="14"/>
      <c r="H73" s="5"/>
      <c r="I73" s="5"/>
      <c r="J73" s="5"/>
      <c r="K73" s="5"/>
      <c r="L73" s="5"/>
      <c r="M73" s="5"/>
      <c r="N73" s="5"/>
      <c r="O73" s="5"/>
      <c r="P73" s="5"/>
      <c r="Q73" s="5"/>
      <c r="R73" s="5"/>
      <c r="S73" s="5"/>
      <c r="T73" s="5"/>
    </row>
    <row r="74" spans="1:20" s="6" customFormat="1" ht="12.75" x14ac:dyDescent="0.2">
      <c r="A74" s="237" t="s">
        <v>137</v>
      </c>
      <c r="B74" s="241"/>
      <c r="D74" s="5"/>
      <c r="E74" s="5"/>
      <c r="F74" s="5"/>
      <c r="G74" s="14"/>
      <c r="H74" s="5"/>
      <c r="I74" s="5"/>
      <c r="J74" s="5"/>
      <c r="K74" s="5"/>
      <c r="L74" s="5"/>
      <c r="M74" s="5"/>
      <c r="N74" s="5"/>
      <c r="O74" s="5"/>
      <c r="P74" s="5"/>
      <c r="Q74" s="5"/>
      <c r="R74" s="5"/>
      <c r="S74" s="5"/>
      <c r="T74" s="5"/>
    </row>
    <row r="75" spans="1:20" s="6" customFormat="1" x14ac:dyDescent="0.2">
      <c r="A75" s="238" t="s">
        <v>138</v>
      </c>
      <c r="B75" s="239">
        <v>0.8</v>
      </c>
      <c r="D75" s="5"/>
      <c r="E75" s="5"/>
      <c r="F75" s="5"/>
      <c r="G75" s="14"/>
      <c r="H75" s="5"/>
      <c r="I75" s="5"/>
      <c r="J75" s="5"/>
      <c r="K75" s="5"/>
      <c r="L75" s="5"/>
      <c r="M75" s="5"/>
      <c r="N75" s="5"/>
      <c r="O75" s="5"/>
      <c r="P75" s="5"/>
      <c r="Q75" s="5"/>
      <c r="R75" s="5"/>
      <c r="S75" s="5"/>
      <c r="T75" s="5"/>
    </row>
    <row r="76" spans="1:20" s="6" customFormat="1" x14ac:dyDescent="0.2">
      <c r="A76" s="238" t="s">
        <v>139</v>
      </c>
      <c r="B76" s="239">
        <v>0.8</v>
      </c>
      <c r="D76" s="5"/>
      <c r="E76" s="5"/>
      <c r="F76" s="5"/>
      <c r="G76" s="14"/>
      <c r="H76" s="5"/>
      <c r="I76" s="5"/>
      <c r="J76" s="5"/>
      <c r="K76" s="5"/>
      <c r="L76" s="5"/>
      <c r="M76" s="5"/>
      <c r="N76" s="5"/>
      <c r="O76" s="5"/>
      <c r="P76" s="5"/>
      <c r="Q76" s="5"/>
      <c r="R76" s="5"/>
      <c r="S76" s="5"/>
      <c r="T76" s="5"/>
    </row>
    <row r="77" spans="1:20" s="6" customFormat="1" x14ac:dyDescent="0.2">
      <c r="A77" s="238" t="s">
        <v>140</v>
      </c>
      <c r="B77" s="239">
        <v>0.75</v>
      </c>
      <c r="D77" s="5"/>
      <c r="E77" s="5"/>
      <c r="F77" s="5"/>
      <c r="G77" s="14"/>
      <c r="H77" s="5"/>
      <c r="I77" s="5"/>
      <c r="J77" s="5"/>
      <c r="K77" s="5"/>
      <c r="L77" s="5"/>
      <c r="M77" s="5"/>
      <c r="N77" s="5"/>
      <c r="O77" s="5"/>
      <c r="P77" s="5"/>
      <c r="Q77" s="5"/>
      <c r="R77" s="5"/>
      <c r="S77" s="5"/>
      <c r="T77" s="5"/>
    </row>
    <row r="78" spans="1:20" s="6" customFormat="1" ht="12.75" x14ac:dyDescent="0.2">
      <c r="A78" s="240" t="s">
        <v>141</v>
      </c>
      <c r="B78" s="239">
        <v>0.8</v>
      </c>
      <c r="D78" s="5"/>
      <c r="E78" s="5"/>
      <c r="F78" s="5"/>
      <c r="G78" s="5"/>
      <c r="H78" s="5"/>
      <c r="I78" s="5"/>
      <c r="J78" s="5"/>
      <c r="K78" s="5"/>
      <c r="L78" s="5"/>
      <c r="M78" s="5"/>
      <c r="N78" s="5"/>
      <c r="O78" s="5"/>
      <c r="P78" s="5"/>
      <c r="Q78" s="5"/>
      <c r="R78" s="5"/>
      <c r="S78" s="5"/>
      <c r="T78" s="5"/>
    </row>
    <row r="79" spans="1:20" s="6" customFormat="1" x14ac:dyDescent="0.2">
      <c r="A79" s="194"/>
      <c r="B79" s="49"/>
      <c r="C79" s="219"/>
      <c r="D79" s="5"/>
      <c r="E79" s="5"/>
      <c r="F79" s="5"/>
      <c r="G79" s="5"/>
      <c r="H79" s="5"/>
      <c r="I79" s="5"/>
      <c r="J79" s="5"/>
      <c r="K79" s="5"/>
      <c r="L79" s="5"/>
      <c r="M79" s="5"/>
      <c r="N79" s="5"/>
      <c r="O79" s="5"/>
      <c r="P79" s="5"/>
      <c r="Q79" s="5"/>
      <c r="R79" s="5"/>
      <c r="S79" s="5"/>
      <c r="T79" s="5"/>
    </row>
    <row r="80" spans="1:20" s="6" customFormat="1" x14ac:dyDescent="0.2">
      <c r="A80" s="194"/>
      <c r="B80" s="49"/>
      <c r="C80" s="219"/>
      <c r="D80" s="5"/>
      <c r="E80" s="5"/>
      <c r="F80" s="5"/>
      <c r="G80" s="5"/>
      <c r="H80" s="5"/>
      <c r="I80" s="5"/>
      <c r="J80" s="5"/>
      <c r="K80" s="5"/>
      <c r="L80" s="5"/>
      <c r="M80" s="5"/>
      <c r="N80" s="5"/>
      <c r="O80" s="5"/>
      <c r="P80" s="5"/>
      <c r="Q80" s="5"/>
      <c r="R80" s="5"/>
      <c r="S80" s="5"/>
      <c r="T80" s="5"/>
    </row>
    <row r="81" spans="1:20" s="6" customFormat="1" ht="12.75" thickBot="1" x14ac:dyDescent="0.25">
      <c r="A81" s="194"/>
      <c r="B81" s="191"/>
      <c r="D81" s="5"/>
      <c r="E81" s="5"/>
      <c r="F81" s="5"/>
      <c r="G81" s="5"/>
      <c r="H81" s="5"/>
      <c r="I81" s="5"/>
      <c r="J81" s="5"/>
      <c r="K81" s="5"/>
      <c r="L81" s="5"/>
      <c r="M81" s="5"/>
      <c r="N81" s="5"/>
      <c r="O81" s="5"/>
      <c r="P81" s="5"/>
      <c r="Q81" s="5"/>
      <c r="R81" s="5"/>
      <c r="S81" s="5"/>
      <c r="T81" s="5"/>
    </row>
    <row r="82" spans="1:20" s="6" customFormat="1" ht="12.75" thickBot="1" x14ac:dyDescent="0.25">
      <c r="A82" s="213" t="s">
        <v>142</v>
      </c>
      <c r="B82" s="214"/>
      <c r="D82" s="5"/>
      <c r="E82" s="5"/>
      <c r="F82" s="5"/>
      <c r="G82" s="5"/>
      <c r="H82" s="5"/>
      <c r="I82" s="5"/>
      <c r="J82" s="5"/>
      <c r="K82" s="5"/>
      <c r="L82" s="5"/>
      <c r="M82" s="5"/>
      <c r="N82" s="5"/>
      <c r="O82" s="5"/>
      <c r="P82" s="5"/>
      <c r="Q82" s="5"/>
      <c r="R82" s="5"/>
      <c r="S82" s="5"/>
      <c r="T82" s="5"/>
    </row>
    <row r="83" spans="1:20" s="6" customFormat="1" x14ac:dyDescent="0.2">
      <c r="A83" s="45" t="s">
        <v>143</v>
      </c>
      <c r="B83" s="62">
        <f>MIN(100,B85+$B$89)</f>
        <v>100</v>
      </c>
      <c r="D83" s="5"/>
      <c r="E83" s="5"/>
      <c r="G83" s="5"/>
      <c r="H83" s="5"/>
      <c r="I83" s="5"/>
      <c r="J83" s="5"/>
      <c r="K83" s="5"/>
      <c r="L83" s="5"/>
      <c r="M83" s="5"/>
      <c r="N83" s="5"/>
      <c r="O83" s="5"/>
      <c r="P83" s="5"/>
      <c r="Q83" s="5"/>
      <c r="R83" s="5"/>
      <c r="S83" s="5"/>
      <c r="T83" s="5"/>
    </row>
    <row r="84" spans="1:20" s="6" customFormat="1" x14ac:dyDescent="0.2">
      <c r="A84" s="46" t="s">
        <v>144</v>
      </c>
      <c r="B84" s="63">
        <f>MIN(100,B85+$B$90)</f>
        <v>100</v>
      </c>
      <c r="D84" s="5"/>
      <c r="E84" s="5"/>
      <c r="G84" s="5"/>
      <c r="H84" s="5"/>
      <c r="I84" s="5"/>
      <c r="J84" s="5"/>
      <c r="K84" s="5"/>
      <c r="L84" s="5"/>
      <c r="M84" s="5"/>
      <c r="N84" s="5"/>
      <c r="O84" s="5"/>
      <c r="P84" s="5"/>
      <c r="Q84" s="5"/>
      <c r="R84" s="5"/>
      <c r="S84" s="5"/>
      <c r="T84" s="5"/>
    </row>
    <row r="85" spans="1:20" s="6" customFormat="1" x14ac:dyDescent="0.2">
      <c r="A85" s="46" t="s">
        <v>145</v>
      </c>
      <c r="B85" s="64">
        <v>100</v>
      </c>
      <c r="D85" s="5"/>
      <c r="E85" s="5"/>
      <c r="G85" s="5"/>
      <c r="H85" s="5"/>
      <c r="I85" s="5"/>
      <c r="J85" s="5"/>
      <c r="K85" s="5"/>
      <c r="L85" s="5"/>
      <c r="M85" s="5"/>
      <c r="N85" s="5"/>
      <c r="O85" s="5"/>
      <c r="P85" s="5"/>
      <c r="Q85" s="5"/>
      <c r="R85" s="5"/>
      <c r="S85" s="5"/>
      <c r="T85" s="5"/>
    </row>
    <row r="86" spans="1:20" s="6" customFormat="1" x14ac:dyDescent="0.2">
      <c r="A86" s="46" t="s">
        <v>146</v>
      </c>
      <c r="B86" s="63">
        <f>MIN(80,IF(B21="Deploy",80,MAX(0,B85-$B$90)))</f>
        <v>80</v>
      </c>
      <c r="D86" s="5"/>
      <c r="E86" s="5"/>
      <c r="G86" s="5"/>
      <c r="H86" s="5"/>
      <c r="I86" s="5"/>
      <c r="J86" s="5"/>
      <c r="K86" s="5"/>
      <c r="L86" s="5"/>
      <c r="M86" s="5"/>
      <c r="N86" s="5"/>
      <c r="O86" s="5"/>
      <c r="P86" s="5"/>
      <c r="Q86" s="5"/>
      <c r="R86" s="5"/>
      <c r="S86" s="5"/>
      <c r="T86" s="5"/>
    </row>
    <row r="87" spans="1:20" s="6" customFormat="1" ht="12.75" thickBot="1" x14ac:dyDescent="0.25">
      <c r="A87" s="47" t="s">
        <v>147</v>
      </c>
      <c r="B87" s="65">
        <f>MIN(60,IF(B21="Deploy",60,MAX(0,B85-$B$89)))</f>
        <v>60</v>
      </c>
      <c r="D87" s="5"/>
      <c r="E87" s="5"/>
      <c r="G87" s="5"/>
      <c r="H87" s="5"/>
      <c r="I87" s="5"/>
      <c r="J87" s="5"/>
      <c r="K87" s="5"/>
      <c r="L87" s="5"/>
      <c r="M87" s="5"/>
      <c r="N87" s="5"/>
      <c r="O87" s="5"/>
      <c r="P87" s="5"/>
      <c r="Q87" s="5"/>
      <c r="R87" s="5"/>
      <c r="S87" s="5"/>
      <c r="T87" s="5"/>
    </row>
    <row r="88" spans="1:20" s="6" customFormat="1" ht="12.75" thickBot="1" x14ac:dyDescent="0.25">
      <c r="A88" s="48" t="s">
        <v>148</v>
      </c>
      <c r="B88" s="66">
        <v>80</v>
      </c>
      <c r="D88" s="5"/>
      <c r="E88" s="5"/>
      <c r="G88" s="5"/>
      <c r="H88" s="5"/>
      <c r="I88" s="5"/>
      <c r="J88" s="5"/>
      <c r="K88" s="5"/>
      <c r="L88" s="5"/>
      <c r="M88" s="5"/>
      <c r="N88" s="5"/>
      <c r="O88" s="5"/>
      <c r="P88" s="5"/>
      <c r="Q88" s="5"/>
      <c r="R88" s="5"/>
      <c r="S88" s="5"/>
      <c r="T88" s="5"/>
    </row>
    <row r="89" spans="1:20" s="6" customFormat="1" x14ac:dyDescent="0.2">
      <c r="A89" s="215" t="s">
        <v>149</v>
      </c>
      <c r="B89" s="216">
        <v>40</v>
      </c>
      <c r="D89" s="5"/>
      <c r="E89" s="5"/>
      <c r="G89" s="5"/>
      <c r="H89" s="5"/>
      <c r="I89" s="5"/>
      <c r="J89" s="5"/>
      <c r="K89" s="5"/>
      <c r="L89" s="5"/>
      <c r="M89" s="5"/>
      <c r="N89" s="5"/>
      <c r="O89" s="5"/>
      <c r="P89" s="5"/>
      <c r="Q89" s="5"/>
      <c r="R89" s="5"/>
      <c r="S89" s="5"/>
      <c r="T89" s="5"/>
    </row>
    <row r="90" spans="1:20" s="6" customFormat="1" ht="12.75" thickBot="1" x14ac:dyDescent="0.25">
      <c r="A90" s="58" t="s">
        <v>150</v>
      </c>
      <c r="B90" s="217">
        <v>20</v>
      </c>
      <c r="D90" s="5"/>
      <c r="E90" s="5"/>
      <c r="G90" s="5"/>
      <c r="H90" s="5"/>
      <c r="I90" s="5"/>
      <c r="J90" s="5"/>
      <c r="K90" s="5"/>
      <c r="L90" s="5"/>
      <c r="M90" s="5"/>
      <c r="N90" s="5"/>
      <c r="O90" s="5"/>
      <c r="P90" s="5"/>
      <c r="Q90" s="5"/>
      <c r="R90" s="5"/>
      <c r="S90" s="5"/>
      <c r="T90" s="5"/>
    </row>
    <row r="91" spans="1:20" s="6" customFormat="1" ht="12.75" thickBot="1" x14ac:dyDescent="0.25">
      <c r="A91" s="49"/>
      <c r="B91" s="49"/>
      <c r="D91" s="5"/>
      <c r="E91" s="5"/>
      <c r="G91" s="5"/>
      <c r="H91" s="5"/>
      <c r="I91" s="5"/>
      <c r="J91" s="5"/>
      <c r="K91" s="5"/>
      <c r="L91" s="5"/>
      <c r="M91" s="5"/>
      <c r="N91" s="5"/>
      <c r="O91" s="5"/>
      <c r="P91" s="5"/>
      <c r="Q91" s="5"/>
      <c r="R91" s="5"/>
      <c r="S91" s="5"/>
      <c r="T91" s="5"/>
    </row>
    <row r="92" spans="1:20" s="6" customFormat="1" ht="12.75" thickBot="1" x14ac:dyDescent="0.25">
      <c r="A92" s="299" t="s">
        <v>151</v>
      </c>
      <c r="B92" s="300"/>
      <c r="D92" s="5"/>
      <c r="E92" s="5"/>
      <c r="G92" s="5"/>
      <c r="H92" s="5"/>
      <c r="I92" s="5"/>
      <c r="J92" s="5"/>
      <c r="K92" s="5"/>
      <c r="L92" s="5"/>
      <c r="M92" s="5"/>
      <c r="N92" s="5"/>
      <c r="O92" s="5"/>
      <c r="P92" s="5"/>
      <c r="Q92" s="5"/>
      <c r="R92" s="5"/>
      <c r="S92" s="5"/>
      <c r="T92" s="5"/>
    </row>
    <row r="93" spans="1:20" s="6" customFormat="1" ht="12.75" thickBot="1" x14ac:dyDescent="0.25">
      <c r="A93" s="299" t="s">
        <v>152</v>
      </c>
      <c r="B93" s="300"/>
      <c r="D93" s="5"/>
      <c r="E93" s="5"/>
      <c r="G93" s="5"/>
      <c r="H93" s="5"/>
      <c r="I93" s="5"/>
      <c r="J93" s="5"/>
      <c r="K93" s="5"/>
      <c r="L93" s="5"/>
      <c r="M93" s="5"/>
      <c r="N93" s="5"/>
      <c r="O93" s="5"/>
      <c r="P93" s="5"/>
      <c r="Q93" s="5"/>
      <c r="R93" s="5"/>
      <c r="S93" s="5"/>
      <c r="T93" s="5"/>
    </row>
    <row r="94" spans="1:20" s="6" customFormat="1" x14ac:dyDescent="0.2">
      <c r="A94" s="50" t="s">
        <v>153</v>
      </c>
      <c r="B94" s="72">
        <v>30</v>
      </c>
      <c r="D94" s="5"/>
      <c r="E94" s="5"/>
      <c r="F94" s="5"/>
      <c r="G94" s="5"/>
      <c r="H94" s="5"/>
      <c r="I94" s="5"/>
      <c r="J94" s="5"/>
      <c r="K94" s="5"/>
      <c r="L94" s="5"/>
      <c r="M94" s="5"/>
      <c r="N94" s="5"/>
      <c r="O94" s="5"/>
      <c r="P94" s="5"/>
      <c r="Q94" s="5"/>
      <c r="R94" s="5"/>
      <c r="S94" s="5"/>
      <c r="T94" s="5"/>
    </row>
    <row r="95" spans="1:20" s="6" customFormat="1" x14ac:dyDescent="0.2">
      <c r="A95" s="51" t="s">
        <v>154</v>
      </c>
      <c r="B95" s="52">
        <v>25</v>
      </c>
      <c r="D95" s="5"/>
      <c r="E95" s="5"/>
      <c r="F95" s="5"/>
      <c r="G95" s="5"/>
      <c r="H95" s="5"/>
      <c r="I95" s="5"/>
      <c r="J95" s="5"/>
      <c r="K95" s="5"/>
      <c r="L95" s="5"/>
      <c r="M95" s="5"/>
      <c r="N95" s="5"/>
      <c r="O95" s="5"/>
      <c r="P95" s="5"/>
      <c r="Q95" s="5"/>
      <c r="R95" s="5"/>
      <c r="S95" s="5"/>
      <c r="T95" s="5"/>
    </row>
    <row r="96" spans="1:20" s="6" customFormat="1" x14ac:dyDescent="0.2">
      <c r="A96" s="51" t="s">
        <v>155</v>
      </c>
      <c r="B96" s="52">
        <v>1</v>
      </c>
      <c r="D96" s="5"/>
      <c r="E96" s="61"/>
      <c r="F96" s="61"/>
      <c r="G96" s="5"/>
      <c r="H96" s="5"/>
      <c r="I96" s="5"/>
      <c r="J96" s="5"/>
      <c r="K96" s="5"/>
      <c r="L96" s="5"/>
      <c r="M96" s="5"/>
      <c r="N96" s="5"/>
      <c r="O96" s="5"/>
      <c r="P96" s="5"/>
      <c r="Q96" s="5"/>
      <c r="R96" s="5"/>
      <c r="S96" s="5"/>
      <c r="T96" s="5"/>
    </row>
    <row r="97" spans="1:20" s="6" customFormat="1" x14ac:dyDescent="0.2">
      <c r="A97" s="51" t="s">
        <v>156</v>
      </c>
      <c r="B97" s="52">
        <v>13</v>
      </c>
      <c r="D97" s="5"/>
      <c r="E97" s="61"/>
      <c r="F97" s="61"/>
      <c r="G97" s="5"/>
      <c r="H97" s="5"/>
      <c r="I97" s="5"/>
      <c r="J97" s="5"/>
      <c r="K97" s="5"/>
      <c r="L97" s="5"/>
      <c r="M97" s="5"/>
      <c r="N97" s="5"/>
      <c r="O97" s="5"/>
      <c r="P97" s="5"/>
      <c r="Q97" s="5"/>
      <c r="R97" s="5"/>
      <c r="S97" s="5"/>
      <c r="T97" s="5"/>
    </row>
    <row r="98" spans="1:20" s="6" customFormat="1" x14ac:dyDescent="0.2">
      <c r="A98" s="51" t="s">
        <v>157</v>
      </c>
      <c r="B98" s="52">
        <v>25</v>
      </c>
      <c r="C98" s="1"/>
      <c r="D98" s="1"/>
      <c r="E98" s="14"/>
      <c r="F98" s="61"/>
      <c r="G98" s="1"/>
      <c r="H98" s="1"/>
      <c r="I98" s="1"/>
      <c r="J98" s="1"/>
      <c r="K98" s="1"/>
      <c r="L98" s="13"/>
      <c r="M98" s="14"/>
      <c r="N98" s="13"/>
      <c r="O98" s="13"/>
      <c r="P98" s="13"/>
      <c r="Q98" s="13"/>
      <c r="R98" s="13"/>
      <c r="S98" s="13"/>
      <c r="T98" s="13"/>
    </row>
    <row r="99" spans="1:20" s="6" customFormat="1" x14ac:dyDescent="0.2">
      <c r="A99" s="51" t="s">
        <v>158</v>
      </c>
      <c r="B99" s="52">
        <v>30</v>
      </c>
      <c r="C99" s="1"/>
      <c r="D99" s="1"/>
      <c r="E99" s="14"/>
      <c r="F99" s="61"/>
      <c r="G99" s="1"/>
      <c r="H99" s="1"/>
      <c r="I99" s="1"/>
      <c r="J99" s="1"/>
      <c r="K99" s="1"/>
      <c r="L99" s="13"/>
      <c r="M99" s="14"/>
      <c r="N99" s="13"/>
      <c r="O99" s="13"/>
      <c r="P99" s="13"/>
      <c r="Q99" s="13"/>
      <c r="R99" s="13"/>
      <c r="S99" s="13"/>
      <c r="T99" s="13"/>
    </row>
    <row r="100" spans="1:20" x14ac:dyDescent="0.2">
      <c r="A100" s="51" t="s">
        <v>159</v>
      </c>
      <c r="B100" s="52">
        <v>15</v>
      </c>
      <c r="D100" s="5"/>
      <c r="E100" s="61"/>
      <c r="F100" s="61"/>
      <c r="G100" s="5"/>
      <c r="H100" s="5"/>
      <c r="I100" s="5"/>
      <c r="J100" s="5"/>
      <c r="K100" s="5"/>
      <c r="M100" s="15"/>
    </row>
    <row r="101" spans="1:20" x14ac:dyDescent="0.2">
      <c r="A101" s="51" t="s">
        <v>160</v>
      </c>
      <c r="B101" s="52">
        <v>13</v>
      </c>
      <c r="D101" s="5"/>
      <c r="E101" s="61"/>
      <c r="F101" s="61"/>
      <c r="G101" s="5"/>
      <c r="H101" s="5"/>
      <c r="I101" s="5"/>
      <c r="J101" s="5"/>
      <c r="K101" s="5"/>
      <c r="M101" s="15"/>
    </row>
    <row r="102" spans="1:20" x14ac:dyDescent="0.2">
      <c r="A102" s="51" t="s">
        <v>161</v>
      </c>
      <c r="B102" s="52">
        <v>1</v>
      </c>
      <c r="D102" s="5"/>
      <c r="E102" s="61"/>
      <c r="F102" s="61"/>
      <c r="G102" s="5"/>
      <c r="H102" s="5"/>
      <c r="I102" s="5"/>
      <c r="J102" s="5"/>
      <c r="K102" s="5"/>
      <c r="M102" s="15"/>
    </row>
    <row r="103" spans="1:20" x14ac:dyDescent="0.2">
      <c r="A103" s="51" t="s">
        <v>162</v>
      </c>
      <c r="B103" s="52">
        <v>13</v>
      </c>
      <c r="D103" s="5"/>
      <c r="E103" s="61"/>
      <c r="F103" s="61"/>
      <c r="G103" s="5"/>
      <c r="H103" s="5"/>
      <c r="I103" s="5"/>
      <c r="J103" s="5"/>
      <c r="K103" s="5"/>
      <c r="M103" s="15"/>
    </row>
    <row r="104" spans="1:20" x14ac:dyDescent="0.2">
      <c r="A104" s="51" t="s">
        <v>163</v>
      </c>
      <c r="B104" s="52">
        <v>15</v>
      </c>
      <c r="D104" s="5"/>
      <c r="E104" s="61"/>
      <c r="F104" s="61"/>
      <c r="G104" s="5"/>
      <c r="H104" s="5"/>
      <c r="I104" s="5"/>
      <c r="J104" s="5"/>
      <c r="K104" s="5"/>
      <c r="M104" s="15"/>
    </row>
    <row r="105" spans="1:20" x14ac:dyDescent="0.2">
      <c r="A105" s="51" t="s">
        <v>164</v>
      </c>
      <c r="B105" s="52">
        <v>45</v>
      </c>
      <c r="D105" s="5"/>
      <c r="E105" s="61"/>
      <c r="F105" s="61"/>
      <c r="G105" s="5"/>
      <c r="H105" s="5"/>
      <c r="I105" s="5"/>
      <c r="J105" s="5"/>
      <c r="K105" s="5"/>
      <c r="M105" s="15"/>
    </row>
    <row r="106" spans="1:20" x14ac:dyDescent="0.2">
      <c r="A106" s="51" t="s">
        <v>165</v>
      </c>
      <c r="B106" s="52">
        <v>37</v>
      </c>
      <c r="D106" s="5"/>
      <c r="E106" s="61"/>
      <c r="F106" s="61"/>
      <c r="G106" s="5"/>
      <c r="H106" s="5"/>
      <c r="I106" s="5"/>
      <c r="J106" s="5"/>
      <c r="K106" s="5"/>
      <c r="M106" s="15"/>
    </row>
    <row r="107" spans="1:20" x14ac:dyDescent="0.2">
      <c r="A107" s="51" t="s">
        <v>166</v>
      </c>
      <c r="B107" s="52">
        <v>1</v>
      </c>
      <c r="D107" s="5"/>
      <c r="E107" s="5"/>
      <c r="F107" s="5"/>
      <c r="G107" s="5"/>
      <c r="H107" s="5"/>
      <c r="I107" s="5"/>
      <c r="J107" s="5"/>
      <c r="K107" s="5"/>
      <c r="M107" s="15"/>
    </row>
    <row r="108" spans="1:20" x14ac:dyDescent="0.2">
      <c r="A108" s="51" t="s">
        <v>167</v>
      </c>
      <c r="B108" s="52">
        <v>13</v>
      </c>
      <c r="D108" s="5"/>
      <c r="E108" s="5"/>
      <c r="F108" s="5"/>
      <c r="G108" s="5"/>
      <c r="H108" s="5"/>
      <c r="I108" s="5"/>
      <c r="J108" s="5"/>
      <c r="K108" s="5"/>
      <c r="M108" s="15"/>
    </row>
    <row r="109" spans="1:20" x14ac:dyDescent="0.2">
      <c r="A109" s="51" t="s">
        <v>168</v>
      </c>
      <c r="B109" s="52">
        <v>37</v>
      </c>
      <c r="D109" s="5"/>
      <c r="E109" s="5"/>
      <c r="F109" s="5"/>
      <c r="G109" s="5"/>
      <c r="H109" s="5"/>
      <c r="I109" s="5"/>
      <c r="J109" s="5"/>
      <c r="K109" s="5"/>
      <c r="M109" s="15"/>
    </row>
    <row r="110" spans="1:20" ht="12.75" thickBot="1" x14ac:dyDescent="0.25">
      <c r="A110" s="53" t="s">
        <v>169</v>
      </c>
      <c r="B110" s="74">
        <v>45</v>
      </c>
      <c r="D110" s="5"/>
      <c r="E110" s="5"/>
      <c r="F110" s="5"/>
      <c r="G110" s="5"/>
      <c r="H110" s="5"/>
      <c r="I110" s="5"/>
      <c r="J110" s="5"/>
      <c r="K110" s="5"/>
      <c r="M110" s="15"/>
    </row>
    <row r="111" spans="1:20" ht="12.75" thickBot="1" x14ac:dyDescent="0.25">
      <c r="A111" s="73" t="s">
        <v>170</v>
      </c>
      <c r="B111" s="74">
        <f>MIN(IF($B$98-$B$97&lt;$B$97,ROUNDDOWN($B$98/2,0),$B$97),MIN(IF($B$108&lt;$B$109,$B$108,ROUNDDOWN(($B$108+$B$109)/2,0)),$B$103))</f>
        <v>12</v>
      </c>
    </row>
    <row r="112" spans="1:20" x14ac:dyDescent="0.2">
      <c r="A112" s="56"/>
      <c r="B112" s="56"/>
    </row>
    <row r="113" spans="1:10" ht="12.75" thickBot="1" x14ac:dyDescent="0.25">
      <c r="A113" s="56"/>
      <c r="B113" s="56"/>
    </row>
    <row r="114" spans="1:10" ht="12.75" thickBot="1" x14ac:dyDescent="0.25">
      <c r="A114" s="299" t="s">
        <v>171</v>
      </c>
      <c r="B114" s="300"/>
    </row>
    <row r="115" spans="1:10" x14ac:dyDescent="0.2">
      <c r="A115" s="57" t="s">
        <v>172</v>
      </c>
      <c r="B115" s="54"/>
    </row>
    <row r="116" spans="1:10" ht="12.75" thickBot="1" x14ac:dyDescent="0.25">
      <c r="A116" s="58" t="s">
        <v>173</v>
      </c>
      <c r="B116" s="55">
        <v>310.3</v>
      </c>
    </row>
    <row r="118" spans="1:10" ht="12.75" thickBot="1" x14ac:dyDescent="0.25"/>
    <row r="119" spans="1:10" ht="13.5" thickBot="1" x14ac:dyDescent="0.25">
      <c r="A119" s="218" t="s">
        <v>174</v>
      </c>
      <c r="B119" s="289" t="s">
        <v>175</v>
      </c>
      <c r="C119" s="290"/>
      <c r="D119" s="291" t="s">
        <v>176</v>
      </c>
      <c r="E119" s="292"/>
      <c r="F119" s="293" t="s">
        <v>177</v>
      </c>
      <c r="G119" s="294"/>
      <c r="J119" s="234" t="s">
        <v>178</v>
      </c>
    </row>
    <row r="120" spans="1:10" ht="12.75" x14ac:dyDescent="0.2">
      <c r="A120" s="115" t="s">
        <v>179</v>
      </c>
      <c r="B120" s="116"/>
      <c r="C120" s="117"/>
      <c r="D120" s="117"/>
      <c r="E120" s="117"/>
      <c r="F120" s="117"/>
      <c r="G120" s="118"/>
      <c r="J120" s="140" t="s">
        <v>36</v>
      </c>
    </row>
    <row r="121" spans="1:10" x14ac:dyDescent="0.2">
      <c r="A121" s="119" t="s">
        <v>180</v>
      </c>
      <c r="B121" s="120">
        <v>2</v>
      </c>
      <c r="C121" s="120"/>
      <c r="D121" s="121">
        <v>1</v>
      </c>
      <c r="E121" s="121"/>
      <c r="F121" s="122"/>
      <c r="G121" s="123">
        <v>0</v>
      </c>
    </row>
    <row r="122" spans="1:10" x14ac:dyDescent="0.2">
      <c r="A122" s="119" t="s">
        <v>181</v>
      </c>
      <c r="B122" s="124">
        <v>2</v>
      </c>
      <c r="C122" s="120">
        <v>1</v>
      </c>
      <c r="D122" s="125">
        <v>1</v>
      </c>
      <c r="E122" s="125"/>
      <c r="F122" s="126"/>
      <c r="G122" s="127">
        <v>0</v>
      </c>
    </row>
    <row r="123" spans="1:10" x14ac:dyDescent="0.2">
      <c r="A123" s="128" t="str">
        <f>A30</f>
        <v>Training Hours Standard</v>
      </c>
      <c r="B123" s="129"/>
      <c r="C123" s="130"/>
      <c r="D123" s="130"/>
      <c r="E123" s="130"/>
      <c r="F123" s="130"/>
      <c r="G123" s="131"/>
    </row>
    <row r="124" spans="1:10" x14ac:dyDescent="0.2">
      <c r="A124" s="119" t="str">
        <f>A50</f>
        <v>Ready C-40A Logistic Mission Systems (C)</v>
      </c>
      <c r="B124" s="124" t="s">
        <v>182</v>
      </c>
      <c r="C124" s="120"/>
      <c r="D124" s="125"/>
      <c r="E124" s="125"/>
      <c r="F124" s="126"/>
      <c r="G124" s="127"/>
    </row>
    <row r="125" spans="1:10" x14ac:dyDescent="0.2">
      <c r="A125" s="119" t="str">
        <f t="shared" ref="A125:A127" si="4">A51</f>
        <v>Ready C-40A Extended Overwater Mission Systems (D)</v>
      </c>
      <c r="B125" s="124">
        <v>2</v>
      </c>
      <c r="C125" s="120">
        <v>1</v>
      </c>
      <c r="D125" s="125">
        <v>1</v>
      </c>
      <c r="E125" s="125"/>
      <c r="F125" s="126"/>
      <c r="G125" s="127">
        <v>0</v>
      </c>
    </row>
    <row r="126" spans="1:10" x14ac:dyDescent="0.2">
      <c r="A126" s="119" t="str">
        <f t="shared" si="4"/>
        <v>Ready C-40A Passenger/Combi Mission Systems (E)</v>
      </c>
      <c r="B126" s="124">
        <v>2</v>
      </c>
      <c r="C126" s="120">
        <v>1</v>
      </c>
      <c r="D126" s="125">
        <v>1</v>
      </c>
      <c r="E126" s="125"/>
      <c r="F126" s="126"/>
      <c r="G126" s="127">
        <v>0</v>
      </c>
    </row>
    <row r="127" spans="1:10" x14ac:dyDescent="0.2">
      <c r="A127" s="119" t="str">
        <f t="shared" si="4"/>
        <v>Ready C-40A Full Cargo Mission Systems (K)</v>
      </c>
      <c r="B127" s="120">
        <v>2</v>
      </c>
      <c r="C127" s="120">
        <v>1</v>
      </c>
      <c r="D127" s="121">
        <v>1</v>
      </c>
      <c r="E127" s="121"/>
      <c r="F127" s="122"/>
      <c r="G127" s="123">
        <v>0</v>
      </c>
    </row>
    <row r="128" spans="1:10" ht="12.75" thickBot="1" x14ac:dyDescent="0.25">
      <c r="A128" s="221" t="s">
        <v>183</v>
      </c>
      <c r="B128" s="132">
        <v>2</v>
      </c>
      <c r="C128" s="132">
        <v>1</v>
      </c>
      <c r="D128" s="133"/>
      <c r="E128" s="133"/>
      <c r="F128" s="134"/>
      <c r="G128" s="220">
        <v>0</v>
      </c>
    </row>
  </sheetData>
  <mergeCells count="9">
    <mergeCell ref="B119:C119"/>
    <mergeCell ref="D119:E119"/>
    <mergeCell ref="F119:G119"/>
    <mergeCell ref="A1:B1"/>
    <mergeCell ref="M1:P1"/>
    <mergeCell ref="C2:G2"/>
    <mergeCell ref="A92:B92"/>
    <mergeCell ref="A93:B93"/>
    <mergeCell ref="A114:B114"/>
  </mergeCells>
  <conditionalFormatting sqref="T19 D15:E15 N15:T15">
    <cfRule type="cellIs" dxfId="184" priority="22" stopIfTrue="1" operator="equal">
      <formula>#REF!</formula>
    </cfRule>
  </conditionalFormatting>
  <conditionalFormatting sqref="C15 C19">
    <cfRule type="cellIs" dxfId="183" priority="21" stopIfTrue="1" operator="equal">
      <formula>B$45</formula>
    </cfRule>
  </conditionalFormatting>
  <conditionalFormatting sqref="B43">
    <cfRule type="cellIs" dxfId="182" priority="20" stopIfTrue="1" operator="equal">
      <formula>B$45</formula>
    </cfRule>
  </conditionalFormatting>
  <conditionalFormatting sqref="L15:M15">
    <cfRule type="cellIs" dxfId="181" priority="19" stopIfTrue="1" operator="equal">
      <formula>L$44</formula>
    </cfRule>
  </conditionalFormatting>
  <conditionalFormatting sqref="G15:K15">
    <cfRule type="cellIs" dxfId="180" priority="18" stopIfTrue="1" operator="equal">
      <formula>#REF!</formula>
    </cfRule>
  </conditionalFormatting>
  <conditionalFormatting sqref="F15">
    <cfRule type="cellIs" dxfId="179" priority="17" stopIfTrue="1" operator="equal">
      <formula>F$40</formula>
    </cfRule>
  </conditionalFormatting>
  <conditionalFormatting sqref="C121:C128">
    <cfRule type="cellIs" dxfId="178" priority="16" operator="equal">
      <formula>B121</formula>
    </cfRule>
  </conditionalFormatting>
  <conditionalFormatting sqref="D121:E128">
    <cfRule type="cellIs" dxfId="177" priority="15" operator="equal">
      <formula>C121</formula>
    </cfRule>
  </conditionalFormatting>
  <conditionalFormatting sqref="E121">
    <cfRule type="cellIs" dxfId="176" priority="14" operator="equal">
      <formula>D121</formula>
    </cfRule>
  </conditionalFormatting>
  <conditionalFormatting sqref="F121">
    <cfRule type="cellIs" dxfId="175" priority="13" operator="equal">
      <formula>E121</formula>
    </cfRule>
  </conditionalFormatting>
  <conditionalFormatting sqref="F122:F128">
    <cfRule type="cellIs" dxfId="174" priority="11" operator="equal">
      <formula>G122</formula>
    </cfRule>
    <cfRule type="cellIs" dxfId="173" priority="12" operator="equal">
      <formula>E122</formula>
    </cfRule>
  </conditionalFormatting>
  <conditionalFormatting sqref="C121:C122">
    <cfRule type="cellIs" dxfId="172" priority="10" operator="equal">
      <formula>B121</formula>
    </cfRule>
  </conditionalFormatting>
  <conditionalFormatting sqref="D121:E122">
    <cfRule type="cellIs" dxfId="171" priority="9" operator="equal">
      <formula>C121</formula>
    </cfRule>
  </conditionalFormatting>
  <conditionalFormatting sqref="E121">
    <cfRule type="cellIs" dxfId="170" priority="8" operator="equal">
      <formula>D121</formula>
    </cfRule>
  </conditionalFormatting>
  <conditionalFormatting sqref="F121">
    <cfRule type="cellIs" dxfId="169" priority="7" operator="equal">
      <formula>E121</formula>
    </cfRule>
  </conditionalFormatting>
  <conditionalFormatting sqref="F122">
    <cfRule type="cellIs" dxfId="168" priority="5" operator="equal">
      <formula>G122</formula>
    </cfRule>
    <cfRule type="cellIs" dxfId="167" priority="6" operator="equal">
      <formula>E122</formula>
    </cfRule>
  </conditionalFormatting>
  <conditionalFormatting sqref="C124:C128">
    <cfRule type="cellIs" dxfId="166" priority="4" operator="equal">
      <formula>B124</formula>
    </cfRule>
  </conditionalFormatting>
  <conditionalFormatting sqref="D124:E128">
    <cfRule type="cellIs" dxfId="165" priority="3" operator="equal">
      <formula>C124</formula>
    </cfRule>
  </conditionalFormatting>
  <conditionalFormatting sqref="F124:F128">
    <cfRule type="cellIs" dxfId="164" priority="1" operator="equal">
      <formula>G124</formula>
    </cfRule>
    <cfRule type="cellIs" dxfId="163" priority="2" operator="equal">
      <formula>E124</formula>
    </cfRule>
  </conditionalFormatting>
  <dataValidations count="2">
    <dataValidation type="list" allowBlank="1" showInputMessage="1" showErrorMessage="1" sqref="K43" xr:uid="{00000000-0002-0000-0200-000000000000}">
      <formula1>$C$15:$T$15</formula1>
    </dataValidation>
    <dataValidation type="list" allowBlank="1" showInputMessage="1" showErrorMessage="1" sqref="K44" xr:uid="{00000000-0002-0000-0200-000001000000}">
      <formula1>$C$19:$T$19</formula1>
    </dataValidation>
  </dataValidations>
  <hyperlinks>
    <hyperlink ref="I1" location="Inventory!A1" display="Inventory" xr:uid="{00000000-0004-0000-0200-000000000000}"/>
    <hyperlink ref="J120" location="Inventory!A1" display="Inventory" xr:uid="{00000000-0004-0000-0200-000001000000}"/>
    <hyperlink ref="J119" location="'C-40A TMS 2 Plane Standard'!A1" display="Top" xr:uid="{00000000-0004-0000-0200-000002000000}"/>
    <hyperlink ref="I2" location="'C-40A TMS 2 Plane Standard'!A124" display="AMFOM" xr:uid="{00000000-0004-0000-02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pageSetUpPr fitToPage="1"/>
  </sheetPr>
  <dimension ref="A1:U128"/>
  <sheetViews>
    <sheetView showGridLines="0" topLeftCell="A33" zoomScaleNormal="100" workbookViewId="0">
      <selection activeCell="A50" sqref="A50"/>
    </sheetView>
  </sheetViews>
  <sheetFormatPr defaultRowHeight="12" x14ac:dyDescent="0.2"/>
  <cols>
    <col min="1" max="1" width="43.710937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184</v>
      </c>
      <c r="B1" s="295"/>
      <c r="C1" s="18"/>
      <c r="D1" s="18"/>
      <c r="E1" s="18"/>
      <c r="F1" s="18"/>
      <c r="I1" s="159" t="s">
        <v>36</v>
      </c>
      <c r="L1" s="20" t="s">
        <v>3</v>
      </c>
      <c r="M1" s="296">
        <v>44835</v>
      </c>
      <c r="N1" s="297"/>
      <c r="O1" s="297"/>
      <c r="P1" s="297"/>
      <c r="T1" s="250" t="s">
        <v>37</v>
      </c>
      <c r="U1" s="19">
        <v>18.02</v>
      </c>
    </row>
    <row r="2" spans="1:21" ht="12.75" x14ac:dyDescent="0.2">
      <c r="A2" s="184" t="s">
        <v>38</v>
      </c>
      <c r="B2" s="185">
        <v>3</v>
      </c>
      <c r="C2" s="298"/>
      <c r="D2" s="298"/>
      <c r="E2" s="298"/>
      <c r="F2" s="298"/>
      <c r="G2" s="298"/>
      <c r="H2" s="7"/>
      <c r="I2" s="157" t="s">
        <v>1</v>
      </c>
      <c r="L2" s="26" t="s">
        <v>185</v>
      </c>
    </row>
    <row r="3" spans="1:21" x14ac:dyDescent="0.2">
      <c r="A3" s="184" t="s">
        <v>40</v>
      </c>
      <c r="B3" s="185">
        <v>4</v>
      </c>
      <c r="C3" s="285"/>
      <c r="D3" s="285"/>
      <c r="E3" s="285"/>
      <c r="F3" s="285"/>
      <c r="G3" s="285"/>
      <c r="H3" s="7"/>
      <c r="I3" s="14"/>
      <c r="L3" s="26" t="s">
        <v>186</v>
      </c>
    </row>
    <row r="4" spans="1:21" x14ac:dyDescent="0.2">
      <c r="A4" s="184" t="s">
        <v>41</v>
      </c>
      <c r="B4" s="186">
        <v>15</v>
      </c>
      <c r="C4" s="285"/>
      <c r="D4" s="285"/>
      <c r="E4" s="285"/>
      <c r="F4" s="285"/>
      <c r="G4" s="285"/>
      <c r="H4" s="7"/>
      <c r="I4" s="14"/>
      <c r="L4" s="26" t="s">
        <v>187</v>
      </c>
    </row>
    <row r="5" spans="1:21" x14ac:dyDescent="0.2">
      <c r="A5" s="184" t="s">
        <v>42</v>
      </c>
      <c r="B5" s="185">
        <v>3</v>
      </c>
      <c r="C5" s="285"/>
      <c r="D5" s="285"/>
      <c r="E5" s="285"/>
      <c r="F5" s="285"/>
      <c r="G5" s="285"/>
      <c r="H5" s="7"/>
      <c r="L5" s="26" t="s">
        <v>188</v>
      </c>
    </row>
    <row r="6" spans="1:21" x14ac:dyDescent="0.2">
      <c r="A6" s="187" t="s">
        <v>43</v>
      </c>
      <c r="B6" s="185">
        <v>1.5</v>
      </c>
      <c r="C6" s="285"/>
      <c r="D6" s="285"/>
      <c r="E6" s="285"/>
      <c r="F6" s="285"/>
      <c r="G6" s="285"/>
      <c r="H6" s="7"/>
      <c r="L6" s="26" t="s">
        <v>189</v>
      </c>
    </row>
    <row r="7" spans="1:21" x14ac:dyDescent="0.2">
      <c r="A7" s="184" t="s">
        <v>44</v>
      </c>
      <c r="B7" s="185">
        <v>13.5</v>
      </c>
      <c r="C7" s="285"/>
      <c r="D7" s="285"/>
      <c r="E7" s="285"/>
      <c r="F7" s="285"/>
      <c r="G7" s="285"/>
      <c r="H7" s="7"/>
    </row>
    <row r="8" spans="1:21" x14ac:dyDescent="0.2">
      <c r="A8" s="184" t="s">
        <v>45</v>
      </c>
      <c r="B8" s="185">
        <f>($B$7/$B$5)</f>
        <v>4.5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C10*B4</f>
        <v>134.80500000000001</v>
      </c>
      <c r="C10" s="75">
        <v>8.9870000000000001</v>
      </c>
      <c r="D10" s="37" t="s">
        <v>47</v>
      </c>
      <c r="E10" s="285"/>
      <c r="F10" s="285"/>
      <c r="G10" s="42" t="s">
        <v>50</v>
      </c>
      <c r="H10" s="41">
        <v>0.79900000000000004</v>
      </c>
    </row>
    <row r="11" spans="1:21" x14ac:dyDescent="0.2">
      <c r="A11" s="184" t="s">
        <v>51</v>
      </c>
      <c r="B11" s="185"/>
      <c r="C11" s="38">
        <v>0</v>
      </c>
      <c r="D11" s="39" t="s">
        <v>47</v>
      </c>
      <c r="E11" s="285"/>
      <c r="F11" s="285"/>
      <c r="G11" s="285"/>
      <c r="H11" s="7"/>
    </row>
    <row r="12" spans="1:21" x14ac:dyDescent="0.2">
      <c r="A12" s="184" t="s">
        <v>52</v>
      </c>
      <c r="B12" s="185">
        <v>1175</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3</v>
      </c>
      <c r="D16" s="17">
        <f t="shared" si="0"/>
        <v>2.88</v>
      </c>
      <c r="E16" s="17">
        <f t="shared" si="0"/>
        <v>2.7600000000000002</v>
      </c>
      <c r="F16" s="17">
        <f t="shared" si="0"/>
        <v>2.64</v>
      </c>
      <c r="G16" s="17">
        <f t="shared" si="0"/>
        <v>2.52</v>
      </c>
      <c r="H16" s="17">
        <f t="shared" si="0"/>
        <v>2.4000000000000004</v>
      </c>
      <c r="I16" s="17">
        <f t="shared" si="0"/>
        <v>2.2800000000000002</v>
      </c>
      <c r="J16" s="17">
        <f t="shared" si="0"/>
        <v>2.16</v>
      </c>
      <c r="K16" s="17">
        <f t="shared" si="0"/>
        <v>2.04</v>
      </c>
      <c r="L16" s="17">
        <f t="shared" si="0"/>
        <v>1.92</v>
      </c>
      <c r="M16" s="17">
        <f t="shared" si="0"/>
        <v>1.7999999999999998</v>
      </c>
      <c r="N16" s="17">
        <f t="shared" si="0"/>
        <v>1.6800000000000002</v>
      </c>
      <c r="O16" s="17">
        <f t="shared" si="0"/>
        <v>1.56</v>
      </c>
      <c r="P16" s="17">
        <f t="shared" si="0"/>
        <v>1.44</v>
      </c>
      <c r="Q16" s="17">
        <f t="shared" si="0"/>
        <v>1.32</v>
      </c>
      <c r="R16" s="17">
        <f t="shared" si="0"/>
        <v>1.1999999999999971</v>
      </c>
      <c r="S16" s="17">
        <f t="shared" si="0"/>
        <v>1.079999999999997</v>
      </c>
      <c r="T16" s="17">
        <f t="shared" si="0"/>
        <v>0.95999999999999708</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IF(B85&lt;80,B86,MIN(B85,80))</f>
        <v>80</v>
      </c>
      <c r="D26" s="13"/>
      <c r="E26" s="4"/>
      <c r="F26" s="4"/>
      <c r="G26" s="4"/>
      <c r="H26" s="13"/>
      <c r="I26" s="4"/>
      <c r="J26" s="4"/>
      <c r="K26" s="4"/>
      <c r="L26" s="4"/>
      <c r="M26" s="4"/>
      <c r="N26" s="4"/>
      <c r="O26" s="4"/>
      <c r="P26" s="4"/>
      <c r="Q26" s="4"/>
      <c r="S26" s="4"/>
      <c r="T26" s="4"/>
    </row>
    <row r="27" spans="1:20" x14ac:dyDescent="0.2">
      <c r="A27" s="29" t="s">
        <v>103</v>
      </c>
      <c r="B27" s="201">
        <v>0.8</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3.6</v>
      </c>
      <c r="D29" s="13"/>
      <c r="E29" s="4"/>
      <c r="F29" s="4"/>
      <c r="G29" s="4"/>
      <c r="H29" s="13"/>
      <c r="I29" s="4"/>
      <c r="J29" s="4"/>
      <c r="K29" s="4"/>
      <c r="L29" s="4"/>
      <c r="M29" s="4"/>
      <c r="N29" s="4"/>
      <c r="O29" s="4"/>
      <c r="P29" s="4"/>
      <c r="Q29" s="4"/>
      <c r="S29" s="4"/>
      <c r="T29" s="4"/>
    </row>
    <row r="30" spans="1:20" x14ac:dyDescent="0.2">
      <c r="A30" s="31" t="s">
        <v>106</v>
      </c>
      <c r="B30" s="203">
        <f>B29*$B$6</f>
        <v>5.4</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134.80500000000001</v>
      </c>
      <c r="D32" s="4"/>
      <c r="E32" s="4"/>
      <c r="F32" s="4"/>
      <c r="G32" s="4"/>
      <c r="H32" s="4"/>
      <c r="I32" s="4"/>
      <c r="J32" s="4"/>
      <c r="K32" s="4"/>
      <c r="L32" s="4"/>
      <c r="M32" s="4"/>
      <c r="N32" s="4"/>
      <c r="O32" s="4"/>
      <c r="P32" s="4"/>
      <c r="Q32" s="4"/>
      <c r="S32" s="4"/>
      <c r="T32" s="4"/>
    </row>
    <row r="33" spans="1:20" x14ac:dyDescent="0.2">
      <c r="A33" s="31" t="s">
        <v>109</v>
      </c>
      <c r="B33" s="203">
        <f>($B$32+$B$29*$B$5)</f>
        <v>145.60500000000002</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145.60500000000002</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76.5</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J43" s="23" t="s">
        <v>122</v>
      </c>
      <c r="K43" s="8">
        <v>1</v>
      </c>
      <c r="L43" s="9"/>
      <c r="M43" s="9"/>
      <c r="N43" s="4"/>
      <c r="O43" s="4"/>
      <c r="P43" s="4"/>
      <c r="Q43" s="4"/>
      <c r="S43" s="4"/>
      <c r="T43" s="4"/>
    </row>
    <row r="44" spans="1:20" x14ac:dyDescent="0.2">
      <c r="A44" s="34" t="s">
        <v>123</v>
      </c>
      <c r="B44" s="209">
        <v>0.15</v>
      </c>
      <c r="D44" s="4"/>
      <c r="E44" s="24"/>
      <c r="F44" s="9"/>
      <c r="G44" s="9"/>
      <c r="H44" s="7"/>
      <c r="J44" s="6" t="s">
        <v>124</v>
      </c>
      <c r="K44" s="8">
        <v>0</v>
      </c>
      <c r="L44" s="9"/>
      <c r="M44" s="9"/>
      <c r="N44" s="4"/>
      <c r="O44" s="4"/>
      <c r="P44" s="4"/>
      <c r="Q44" s="4"/>
      <c r="S44" s="4"/>
      <c r="T44" s="4"/>
    </row>
    <row r="45" spans="1:20" x14ac:dyDescent="0.2">
      <c r="A45" s="34" t="s">
        <v>125</v>
      </c>
      <c r="B45" s="210">
        <f>$B$42-($B$43+$B$44)</f>
        <v>0.85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3</v>
      </c>
      <c r="D47" s="10"/>
      <c r="N47" s="10"/>
      <c r="O47" s="10"/>
      <c r="P47" s="10"/>
      <c r="Q47" s="10"/>
      <c r="S47" s="10"/>
      <c r="T47" s="10"/>
    </row>
    <row r="48" spans="1:20" s="6" customFormat="1" x14ac:dyDescent="0.2">
      <c r="A48" s="205" t="s">
        <v>129</v>
      </c>
      <c r="B48" s="211">
        <f>ROUND($B$45*$B$2,2)</f>
        <v>2.5499999999999998</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131</v>
      </c>
      <c r="B50" s="211">
        <v>0</v>
      </c>
      <c r="D50" s="7"/>
      <c r="E50" s="7"/>
      <c r="F50" s="7"/>
      <c r="G50" s="7"/>
      <c r="H50" s="285"/>
      <c r="I50" s="7"/>
      <c r="J50" s="7"/>
      <c r="K50" s="7"/>
      <c r="L50" s="7"/>
      <c r="M50" s="7"/>
      <c r="N50" s="7"/>
      <c r="O50" s="7"/>
      <c r="P50" s="7"/>
      <c r="Q50" s="7"/>
      <c r="S50" s="7"/>
      <c r="T50" s="7"/>
    </row>
    <row r="51" spans="1:20" s="6" customFormat="1" x14ac:dyDescent="0.2">
      <c r="A51" s="242" t="s">
        <v>132</v>
      </c>
      <c r="B51" s="211">
        <f>ROUND($B$45*$B$2,2)</f>
        <v>2.5499999999999998</v>
      </c>
      <c r="D51" s="5"/>
      <c r="E51" s="5"/>
      <c r="F51" s="5"/>
      <c r="G51" s="5"/>
      <c r="H51" s="285"/>
      <c r="I51" s="5"/>
      <c r="J51" s="5"/>
      <c r="K51" s="5"/>
      <c r="L51" s="5"/>
      <c r="M51" s="5"/>
      <c r="N51" s="5"/>
      <c r="O51" s="5"/>
      <c r="P51" s="5"/>
      <c r="Q51" s="5"/>
      <c r="S51" s="5"/>
      <c r="T51" s="5"/>
    </row>
    <row r="52" spans="1:20" s="6" customFormat="1" x14ac:dyDescent="0.2">
      <c r="A52" s="242" t="s">
        <v>133</v>
      </c>
      <c r="B52" s="211">
        <f>ROUND($B$45*$B$2,2)</f>
        <v>2.5499999999999998</v>
      </c>
      <c r="D52" s="5"/>
      <c r="E52" s="5"/>
      <c r="F52" s="5"/>
      <c r="G52" s="5"/>
      <c r="H52" s="285"/>
      <c r="I52" s="5"/>
      <c r="J52" s="5"/>
      <c r="K52" s="5"/>
      <c r="L52" s="5"/>
      <c r="M52" s="5"/>
      <c r="N52" s="5"/>
      <c r="O52" s="5"/>
      <c r="P52" s="5"/>
      <c r="Q52" s="5"/>
      <c r="S52" s="5"/>
      <c r="T52" s="5"/>
    </row>
    <row r="53" spans="1:20" s="6" customFormat="1" x14ac:dyDescent="0.2">
      <c r="A53" s="242" t="s">
        <v>134</v>
      </c>
      <c r="B53" s="211">
        <f>ROUND($B$45*$B$2,2)</f>
        <v>2.5499999999999998</v>
      </c>
      <c r="D53" s="5"/>
      <c r="E53" s="5"/>
      <c r="F53" s="5"/>
      <c r="G53" s="5"/>
      <c r="H53" s="285"/>
      <c r="I53" s="5"/>
      <c r="J53" s="5"/>
      <c r="K53" s="5"/>
      <c r="L53" s="5"/>
      <c r="M53" s="5"/>
      <c r="N53" s="5"/>
      <c r="O53" s="5"/>
      <c r="P53" s="5"/>
      <c r="Q53" s="5"/>
      <c r="S53" s="5"/>
      <c r="T53" s="5"/>
    </row>
    <row r="54" spans="1:20" s="6" customFormat="1" x14ac:dyDescent="0.2">
      <c r="A54" s="242" t="s">
        <v>135</v>
      </c>
      <c r="B54" s="211">
        <f>B48</f>
        <v>2.5499999999999998</v>
      </c>
      <c r="D54" s="5"/>
      <c r="E54" s="5"/>
      <c r="F54" s="5"/>
      <c r="G54" s="5"/>
      <c r="H54" s="285"/>
      <c r="I54" s="5"/>
      <c r="J54" s="5"/>
      <c r="K54" s="5"/>
      <c r="L54" s="5"/>
      <c r="M54" s="5"/>
      <c r="N54" s="5"/>
      <c r="O54" s="5"/>
      <c r="P54" s="5"/>
      <c r="Q54" s="5"/>
      <c r="S54" s="5"/>
      <c r="T54" s="5"/>
    </row>
    <row r="55" spans="1:20" s="6" customFormat="1" x14ac:dyDescent="0.2">
      <c r="A55" s="204" t="s">
        <v>136</v>
      </c>
      <c r="B55" s="188"/>
      <c r="D55" s="5"/>
      <c r="E55" s="5"/>
      <c r="F55" s="5"/>
      <c r="G55" s="5"/>
      <c r="H55" s="5"/>
      <c r="I55" s="5"/>
      <c r="J55" s="5"/>
      <c r="K55" s="5"/>
      <c r="L55" s="5"/>
      <c r="M55" s="5"/>
      <c r="N55" s="5"/>
      <c r="O55" s="5"/>
      <c r="P55" s="5"/>
      <c r="Q55" s="5"/>
      <c r="S55" s="5"/>
      <c r="T55" s="5"/>
    </row>
    <row r="56" spans="1:20" s="6" customFormat="1" x14ac:dyDescent="0.2">
      <c r="A56" s="205" t="str">
        <f t="shared" ref="A56:B61" si="2">A94</f>
        <v>Pilots Upper Limit</v>
      </c>
      <c r="B56" s="212">
        <f t="shared" si="2"/>
        <v>30</v>
      </c>
      <c r="D56" s="5"/>
      <c r="E56" s="5"/>
      <c r="F56" s="5"/>
      <c r="G56" s="14"/>
      <c r="H56" s="5"/>
      <c r="I56" s="5"/>
      <c r="J56" s="5"/>
      <c r="K56" s="5"/>
      <c r="L56" s="5"/>
      <c r="M56" s="5"/>
      <c r="N56" s="5"/>
      <c r="O56" s="5"/>
      <c r="P56" s="5"/>
      <c r="Q56" s="5"/>
      <c r="S56" s="5"/>
      <c r="T56" s="5"/>
    </row>
    <row r="57" spans="1:20" s="6" customFormat="1" x14ac:dyDescent="0.2">
      <c r="A57" s="205" t="str">
        <f t="shared" si="2"/>
        <v>Pilots Lower Limit</v>
      </c>
      <c r="B57" s="212">
        <f t="shared" si="2"/>
        <v>25</v>
      </c>
      <c r="D57" s="5"/>
      <c r="E57" s="5"/>
      <c r="F57" s="5"/>
      <c r="H57" s="5"/>
      <c r="I57" s="5"/>
      <c r="J57" s="5"/>
      <c r="K57" s="5"/>
      <c r="L57" s="5"/>
      <c r="M57" s="5"/>
      <c r="N57" s="5"/>
      <c r="O57" s="5"/>
      <c r="P57" s="5"/>
      <c r="Q57" s="5"/>
      <c r="R57" s="5"/>
      <c r="S57" s="5"/>
      <c r="T57" s="5"/>
    </row>
    <row r="58" spans="1:20" s="6" customFormat="1" x14ac:dyDescent="0.2">
      <c r="A58" s="205" t="str">
        <f t="shared" si="2"/>
        <v>&gt;= L4 Pilot</v>
      </c>
      <c r="B58" s="212">
        <f t="shared" si="2"/>
        <v>1</v>
      </c>
      <c r="D58" s="61"/>
      <c r="E58" s="5"/>
      <c r="H58" s="5"/>
      <c r="I58" s="5"/>
      <c r="J58" s="5"/>
      <c r="K58" s="5"/>
      <c r="L58" s="5"/>
      <c r="M58" s="5"/>
      <c r="N58" s="5"/>
      <c r="O58" s="5"/>
      <c r="P58" s="5"/>
      <c r="Q58" s="5"/>
      <c r="R58" s="5"/>
      <c r="S58" s="5"/>
      <c r="T58" s="5"/>
    </row>
    <row r="59" spans="1:20" s="6" customFormat="1" x14ac:dyDescent="0.2">
      <c r="A59" s="205" t="str">
        <f t="shared" si="2"/>
        <v>&gt;= L3 Pilot</v>
      </c>
      <c r="B59" s="212">
        <f t="shared" si="2"/>
        <v>13</v>
      </c>
      <c r="D59" s="61"/>
      <c r="E59" s="5"/>
      <c r="H59" s="5"/>
      <c r="I59" s="5"/>
      <c r="J59" s="5"/>
      <c r="K59" s="5"/>
      <c r="L59" s="5"/>
      <c r="M59" s="5"/>
      <c r="N59" s="5"/>
      <c r="O59" s="5"/>
      <c r="P59" s="5"/>
      <c r="Q59" s="5"/>
      <c r="R59" s="5"/>
      <c r="S59" s="5"/>
      <c r="T59" s="5"/>
    </row>
    <row r="60" spans="1:20" s="6" customFormat="1" x14ac:dyDescent="0.2">
      <c r="A60" s="205" t="str">
        <f t="shared" si="2"/>
        <v>&gt;= L2 Pilot</v>
      </c>
      <c r="B60" s="212">
        <f t="shared" si="2"/>
        <v>25</v>
      </c>
      <c r="D60" s="61"/>
      <c r="E60" s="5"/>
      <c r="H60" s="5"/>
      <c r="I60" s="5"/>
      <c r="J60" s="5"/>
      <c r="K60" s="5"/>
      <c r="L60" s="5"/>
      <c r="M60" s="5"/>
      <c r="N60" s="5"/>
      <c r="O60" s="5"/>
      <c r="P60" s="5"/>
      <c r="Q60" s="5"/>
      <c r="R60" s="5"/>
      <c r="S60" s="5"/>
      <c r="T60" s="5"/>
    </row>
    <row r="61" spans="1:20" s="6" customFormat="1" x14ac:dyDescent="0.2">
      <c r="A61" s="205" t="str">
        <f t="shared" si="2"/>
        <v>&gt;= L1 Pilot</v>
      </c>
      <c r="B61" s="212">
        <f t="shared" si="2"/>
        <v>30</v>
      </c>
      <c r="D61" s="61"/>
      <c r="E61" s="5"/>
      <c r="H61" s="5"/>
      <c r="I61" s="5"/>
      <c r="J61" s="5"/>
      <c r="K61" s="5"/>
      <c r="L61" s="5"/>
      <c r="M61" s="5"/>
      <c r="N61" s="5"/>
      <c r="O61" s="5"/>
      <c r="P61" s="5"/>
      <c r="Q61" s="5"/>
      <c r="R61" s="5"/>
      <c r="S61" s="5"/>
      <c r="T61" s="5"/>
    </row>
    <row r="62" spans="1:20" s="6" customFormat="1" x14ac:dyDescent="0.2">
      <c r="A62" s="205" t="str">
        <f t="shared" ref="A62:B65" si="3">A100</f>
        <v>Crew Chief Upper Limit</v>
      </c>
      <c r="B62" s="212">
        <f t="shared" si="3"/>
        <v>15</v>
      </c>
      <c r="D62" s="5"/>
      <c r="E62" s="5"/>
      <c r="H62" s="5"/>
      <c r="I62" s="5"/>
      <c r="J62" s="5"/>
      <c r="K62" s="5"/>
      <c r="L62" s="5"/>
      <c r="M62" s="5"/>
      <c r="N62" s="5"/>
      <c r="O62" s="5"/>
      <c r="P62" s="5"/>
      <c r="Q62" s="5"/>
      <c r="R62" s="5"/>
      <c r="S62" s="5"/>
      <c r="T62" s="5"/>
    </row>
    <row r="63" spans="1:20" s="6" customFormat="1" x14ac:dyDescent="0.2">
      <c r="A63" s="205" t="str">
        <f t="shared" si="3"/>
        <v>Crew Chief Lower Limit</v>
      </c>
      <c r="B63" s="212">
        <f t="shared" si="3"/>
        <v>13</v>
      </c>
      <c r="D63" s="5"/>
      <c r="E63" s="5"/>
      <c r="H63" s="5"/>
      <c r="I63" s="5"/>
      <c r="J63" s="5"/>
      <c r="K63" s="5"/>
      <c r="L63" s="5"/>
      <c r="M63" s="5"/>
      <c r="N63" s="5"/>
      <c r="O63" s="5"/>
      <c r="P63" s="5"/>
      <c r="Q63" s="5"/>
      <c r="R63" s="5"/>
      <c r="S63" s="5"/>
      <c r="T63" s="5"/>
    </row>
    <row r="64" spans="1:20" s="6" customFormat="1" x14ac:dyDescent="0.2">
      <c r="A64" s="205" t="str">
        <f t="shared" si="3"/>
        <v>&gt;= L4 Crew Chief</v>
      </c>
      <c r="B64" s="212">
        <f t="shared" si="3"/>
        <v>1</v>
      </c>
      <c r="D64" s="61"/>
      <c r="E64" s="5"/>
      <c r="H64" s="5"/>
      <c r="I64" s="5"/>
      <c r="J64" s="5"/>
      <c r="K64" s="5"/>
      <c r="L64" s="5"/>
      <c r="M64" s="5"/>
      <c r="N64" s="5"/>
      <c r="O64" s="5"/>
      <c r="P64" s="5"/>
      <c r="Q64" s="5"/>
      <c r="R64" s="5"/>
      <c r="S64" s="5"/>
      <c r="T64" s="5"/>
    </row>
    <row r="65" spans="1:20" s="6" customFormat="1" x14ac:dyDescent="0.2">
      <c r="A65" s="205" t="str">
        <f t="shared" si="3"/>
        <v>&gt;= L3 Crew Chief</v>
      </c>
      <c r="B65" s="212">
        <f t="shared" si="3"/>
        <v>13</v>
      </c>
      <c r="D65" s="61"/>
      <c r="E65" s="5"/>
      <c r="H65" s="5"/>
      <c r="I65" s="5"/>
      <c r="J65" s="5"/>
      <c r="K65" s="5"/>
      <c r="L65" s="5"/>
      <c r="M65" s="5"/>
      <c r="N65" s="5"/>
      <c r="O65" s="5"/>
      <c r="P65" s="5"/>
      <c r="Q65" s="5"/>
      <c r="R65" s="5"/>
      <c r="S65" s="5"/>
      <c r="T65" s="5"/>
    </row>
    <row r="66" spans="1:20" s="6" customFormat="1" x14ac:dyDescent="0.2">
      <c r="A66" s="205" t="str">
        <f t="shared" ref="A66:B66" si="4">A104</f>
        <v>&gt;= L1 Crew Chief</v>
      </c>
      <c r="B66" s="212">
        <f t="shared" si="4"/>
        <v>15</v>
      </c>
      <c r="D66" s="61"/>
      <c r="E66" s="5"/>
      <c r="H66" s="5"/>
      <c r="I66" s="5"/>
      <c r="J66" s="5"/>
      <c r="K66" s="5"/>
      <c r="L66" s="5"/>
      <c r="M66" s="5"/>
      <c r="N66" s="5"/>
      <c r="O66" s="5"/>
      <c r="P66" s="5"/>
      <c r="Q66" s="5"/>
      <c r="R66" s="5"/>
      <c r="S66" s="5"/>
      <c r="T66" s="5"/>
    </row>
    <row r="67" spans="1:20" s="6" customFormat="1" x14ac:dyDescent="0.2">
      <c r="A67" s="205" t="str">
        <f t="shared" ref="A67:B67" si="5">A105</f>
        <v>Loadmaster Upper Limit</v>
      </c>
      <c r="B67" s="212">
        <f t="shared" si="5"/>
        <v>45</v>
      </c>
      <c r="D67" s="5"/>
      <c r="E67" s="5"/>
      <c r="G67" s="14"/>
      <c r="H67" s="5"/>
      <c r="I67" s="5"/>
      <c r="J67" s="5"/>
      <c r="K67" s="5"/>
      <c r="L67" s="5"/>
      <c r="M67" s="5"/>
      <c r="N67" s="5"/>
      <c r="O67" s="5"/>
      <c r="P67" s="5"/>
      <c r="Q67" s="5"/>
      <c r="R67" s="5"/>
      <c r="S67" s="5"/>
      <c r="T67" s="5"/>
    </row>
    <row r="68" spans="1:20" s="6" customFormat="1" x14ac:dyDescent="0.2">
      <c r="A68" s="205" t="str">
        <f t="shared" ref="A68:B68" si="6">A106</f>
        <v>Loadmaster Lower Limit</v>
      </c>
      <c r="B68" s="212">
        <f t="shared" si="6"/>
        <v>37</v>
      </c>
      <c r="D68" s="5"/>
      <c r="E68" s="5"/>
      <c r="G68" s="14"/>
      <c r="H68" s="5"/>
      <c r="I68" s="5"/>
      <c r="J68" s="5"/>
      <c r="K68" s="5"/>
      <c r="L68" s="5"/>
      <c r="M68" s="5"/>
      <c r="N68" s="5"/>
      <c r="O68" s="5"/>
      <c r="P68" s="5"/>
      <c r="Q68" s="5"/>
      <c r="R68" s="5"/>
      <c r="S68" s="5"/>
      <c r="T68" s="5"/>
    </row>
    <row r="69" spans="1:20" s="6" customFormat="1" x14ac:dyDescent="0.2">
      <c r="A69" s="205" t="str">
        <f t="shared" ref="A69:B69" si="7">A107</f>
        <v>&gt;= L4 LM</v>
      </c>
      <c r="B69" s="212">
        <f t="shared" si="7"/>
        <v>1</v>
      </c>
      <c r="D69" s="61"/>
      <c r="E69" s="5"/>
      <c r="F69" s="5"/>
      <c r="G69" s="14"/>
      <c r="H69" s="5"/>
      <c r="I69" s="5"/>
      <c r="J69" s="5"/>
      <c r="K69" s="5"/>
      <c r="L69" s="5"/>
      <c r="M69" s="5"/>
      <c r="N69" s="5"/>
      <c r="O69" s="5"/>
      <c r="P69" s="5"/>
      <c r="Q69" s="5"/>
      <c r="R69" s="5"/>
      <c r="S69" s="5"/>
      <c r="T69" s="5"/>
    </row>
    <row r="70" spans="1:20" s="6" customFormat="1" x14ac:dyDescent="0.2">
      <c r="A70" s="205" t="str">
        <f t="shared" ref="A70:B70" si="8">A108</f>
        <v>&gt;= L3 LM</v>
      </c>
      <c r="B70" s="212">
        <f t="shared" si="8"/>
        <v>13</v>
      </c>
      <c r="D70" s="61"/>
      <c r="E70" s="5"/>
      <c r="F70" s="5"/>
      <c r="G70" s="14"/>
      <c r="H70" s="5"/>
      <c r="I70" s="5"/>
      <c r="J70" s="5"/>
      <c r="K70" s="5"/>
      <c r="L70" s="5"/>
      <c r="M70" s="5"/>
      <c r="N70" s="5"/>
      <c r="O70" s="5"/>
      <c r="P70" s="5"/>
      <c r="Q70" s="5"/>
      <c r="R70" s="5"/>
      <c r="S70" s="5"/>
      <c r="T70" s="5"/>
    </row>
    <row r="71" spans="1:20" s="6" customFormat="1" x14ac:dyDescent="0.2">
      <c r="A71" s="205" t="str">
        <f t="shared" ref="A71:B71" si="9">A109</f>
        <v>&gt;= L2 LM</v>
      </c>
      <c r="B71" s="212">
        <f t="shared" si="9"/>
        <v>37</v>
      </c>
      <c r="D71" s="61"/>
      <c r="E71" s="5"/>
      <c r="F71" s="5"/>
      <c r="G71" s="14"/>
      <c r="H71" s="5"/>
      <c r="I71" s="5"/>
      <c r="J71" s="5"/>
      <c r="K71" s="5"/>
      <c r="L71" s="5"/>
      <c r="M71" s="5"/>
      <c r="N71" s="5"/>
      <c r="O71" s="5"/>
      <c r="P71" s="5"/>
      <c r="Q71" s="5"/>
      <c r="R71" s="5"/>
      <c r="S71" s="5"/>
      <c r="T71" s="5"/>
    </row>
    <row r="72" spans="1:20" s="6" customFormat="1" x14ac:dyDescent="0.2">
      <c r="A72" s="205" t="str">
        <f t="shared" ref="A72:B72" si="10">A110</f>
        <v>&gt;= L1 LM</v>
      </c>
      <c r="B72" s="212">
        <f t="shared" si="10"/>
        <v>45</v>
      </c>
      <c r="E72" s="5"/>
      <c r="F72" s="5"/>
      <c r="G72" s="14"/>
      <c r="H72" s="5"/>
      <c r="I72" s="5"/>
      <c r="J72" s="5"/>
      <c r="K72" s="5"/>
      <c r="L72" s="5"/>
      <c r="M72" s="5"/>
      <c r="N72" s="5"/>
      <c r="O72" s="5"/>
      <c r="P72" s="5"/>
      <c r="Q72" s="5"/>
      <c r="R72" s="5"/>
      <c r="S72" s="5"/>
      <c r="T72" s="5"/>
    </row>
    <row r="73" spans="1:20" s="6" customFormat="1" x14ac:dyDescent="0.2">
      <c r="A73" s="205" t="str">
        <f t="shared" ref="A73:B73" si="11">A111</f>
        <v># Skilled Crews</v>
      </c>
      <c r="B73" s="212">
        <f t="shared" si="11"/>
        <v>12</v>
      </c>
      <c r="D73" s="5"/>
      <c r="E73" s="5"/>
      <c r="F73" s="5"/>
      <c r="G73" s="14"/>
      <c r="H73" s="5"/>
      <c r="I73" s="5"/>
      <c r="J73" s="5"/>
      <c r="K73" s="5"/>
      <c r="L73" s="5"/>
      <c r="M73" s="5"/>
      <c r="N73" s="5"/>
      <c r="O73" s="5"/>
      <c r="P73" s="5"/>
      <c r="Q73" s="5"/>
      <c r="R73" s="5"/>
      <c r="S73" s="5"/>
      <c r="T73" s="5"/>
    </row>
    <row r="74" spans="1:20" s="6" customFormat="1" ht="12.75" x14ac:dyDescent="0.2">
      <c r="A74" s="237" t="s">
        <v>137</v>
      </c>
      <c r="B74" s="241"/>
      <c r="D74" s="5"/>
      <c r="E74" s="5"/>
      <c r="F74" s="5"/>
      <c r="G74" s="14"/>
      <c r="H74" s="5"/>
      <c r="I74" s="5"/>
      <c r="J74" s="5"/>
      <c r="K74" s="5"/>
      <c r="L74" s="5"/>
      <c r="M74" s="5"/>
      <c r="N74" s="5"/>
      <c r="O74" s="5"/>
      <c r="P74" s="5"/>
      <c r="Q74" s="5"/>
      <c r="R74" s="5"/>
      <c r="S74" s="5"/>
      <c r="T74" s="5"/>
    </row>
    <row r="75" spans="1:20" s="6" customFormat="1" x14ac:dyDescent="0.2">
      <c r="A75" s="238" t="s">
        <v>138</v>
      </c>
      <c r="B75" s="239">
        <v>0.8</v>
      </c>
      <c r="D75" s="5"/>
      <c r="E75" s="5"/>
      <c r="F75" s="5"/>
      <c r="G75" s="14"/>
      <c r="H75" s="5"/>
      <c r="I75" s="5"/>
      <c r="J75" s="5"/>
      <c r="K75" s="5"/>
      <c r="L75" s="5"/>
      <c r="M75" s="5"/>
      <c r="N75" s="5"/>
      <c r="O75" s="5"/>
      <c r="P75" s="5"/>
      <c r="Q75" s="5"/>
      <c r="R75" s="5"/>
      <c r="S75" s="5"/>
      <c r="T75" s="5"/>
    </row>
    <row r="76" spans="1:20" s="6" customFormat="1" x14ac:dyDescent="0.2">
      <c r="A76" s="238" t="s">
        <v>139</v>
      </c>
      <c r="B76" s="239">
        <v>0.8</v>
      </c>
      <c r="D76" s="5"/>
      <c r="E76" s="5"/>
      <c r="F76" s="5"/>
      <c r="G76" s="14"/>
      <c r="H76" s="5"/>
      <c r="I76" s="5"/>
      <c r="J76" s="5"/>
      <c r="K76" s="5"/>
      <c r="L76" s="5"/>
      <c r="M76" s="5"/>
      <c r="N76" s="5"/>
      <c r="O76" s="5"/>
      <c r="P76" s="5"/>
      <c r="Q76" s="5"/>
      <c r="R76" s="5"/>
      <c r="S76" s="5"/>
      <c r="T76" s="5"/>
    </row>
    <row r="77" spans="1:20" s="6" customFormat="1" x14ac:dyDescent="0.2">
      <c r="A77" s="238" t="s">
        <v>140</v>
      </c>
      <c r="B77" s="239">
        <v>0.75</v>
      </c>
      <c r="D77" s="5"/>
      <c r="E77" s="5"/>
      <c r="F77" s="5"/>
      <c r="G77" s="14"/>
      <c r="H77" s="5"/>
      <c r="I77" s="5"/>
      <c r="J77" s="5"/>
      <c r="K77" s="5"/>
      <c r="L77" s="5"/>
      <c r="M77" s="5"/>
      <c r="N77" s="5"/>
      <c r="O77" s="5"/>
      <c r="P77" s="5"/>
      <c r="Q77" s="5"/>
      <c r="R77" s="5"/>
      <c r="S77" s="5"/>
      <c r="T77" s="5"/>
    </row>
    <row r="78" spans="1:20" s="6" customFormat="1" ht="12.75" x14ac:dyDescent="0.2">
      <c r="A78" s="240" t="s">
        <v>141</v>
      </c>
      <c r="B78" s="239">
        <v>0.8</v>
      </c>
      <c r="D78" s="5"/>
      <c r="E78" s="5"/>
      <c r="F78" s="5"/>
      <c r="G78" s="5"/>
      <c r="H78" s="5"/>
      <c r="I78" s="5"/>
      <c r="J78" s="5"/>
      <c r="K78" s="5"/>
      <c r="L78" s="5"/>
      <c r="M78" s="5"/>
      <c r="N78" s="5"/>
      <c r="O78" s="5"/>
      <c r="P78" s="5"/>
      <c r="Q78" s="5"/>
      <c r="R78" s="5"/>
      <c r="S78" s="5"/>
      <c r="T78" s="5"/>
    </row>
    <row r="79" spans="1:20" s="6" customFormat="1" x14ac:dyDescent="0.2">
      <c r="A79" s="194"/>
      <c r="B79" s="191"/>
      <c r="D79" s="5"/>
      <c r="E79" s="5"/>
      <c r="F79" s="5"/>
      <c r="G79" s="14"/>
      <c r="H79" s="5"/>
      <c r="I79" s="5"/>
      <c r="J79" s="5"/>
      <c r="K79" s="5"/>
      <c r="L79" s="5"/>
      <c r="M79" s="5"/>
      <c r="N79" s="5"/>
      <c r="O79" s="5"/>
      <c r="P79" s="5"/>
      <c r="Q79" s="5"/>
      <c r="R79" s="5"/>
      <c r="S79" s="5"/>
      <c r="T79" s="5"/>
    </row>
    <row r="80" spans="1:20" s="6" customFormat="1" x14ac:dyDescent="0.2">
      <c r="A80" s="194"/>
      <c r="B80" s="49"/>
      <c r="C80" s="219"/>
      <c r="D80" s="5"/>
      <c r="E80" s="5"/>
      <c r="F80" s="5"/>
      <c r="G80" s="5"/>
      <c r="H80" s="5"/>
      <c r="I80" s="5"/>
      <c r="J80" s="5"/>
      <c r="K80" s="5"/>
      <c r="L80" s="5"/>
      <c r="M80" s="5"/>
      <c r="N80" s="5"/>
      <c r="O80" s="5"/>
      <c r="P80" s="5"/>
      <c r="Q80" s="5"/>
      <c r="R80" s="5"/>
      <c r="S80" s="5"/>
      <c r="T80" s="5"/>
    </row>
    <row r="81" spans="1:20" s="6" customFormat="1" ht="12.75" thickBot="1" x14ac:dyDescent="0.25">
      <c r="A81" s="194"/>
      <c r="B81" s="191"/>
      <c r="D81" s="5"/>
      <c r="E81" s="5"/>
      <c r="F81" s="5"/>
      <c r="G81" s="5"/>
      <c r="H81" s="5"/>
      <c r="I81" s="5"/>
      <c r="J81" s="5"/>
      <c r="K81" s="5"/>
      <c r="L81" s="5"/>
      <c r="M81" s="5"/>
      <c r="N81" s="5"/>
      <c r="O81" s="5"/>
      <c r="P81" s="5"/>
      <c r="Q81" s="5"/>
      <c r="R81" s="5"/>
      <c r="S81" s="5"/>
      <c r="T81" s="5"/>
    </row>
    <row r="82" spans="1:20" s="6" customFormat="1" ht="12.75" thickBot="1" x14ac:dyDescent="0.25">
      <c r="A82" s="213" t="s">
        <v>142</v>
      </c>
      <c r="B82" s="214"/>
      <c r="D82" s="5"/>
      <c r="E82" s="5"/>
      <c r="F82" s="5"/>
      <c r="G82" s="5"/>
      <c r="H82" s="5"/>
      <c r="I82" s="5"/>
      <c r="J82" s="5"/>
      <c r="K82" s="5"/>
      <c r="L82" s="5"/>
      <c r="M82" s="5"/>
      <c r="N82" s="5"/>
      <c r="O82" s="5"/>
      <c r="P82" s="5"/>
      <c r="Q82" s="5"/>
      <c r="R82" s="5"/>
      <c r="S82" s="5"/>
      <c r="T82" s="5"/>
    </row>
    <row r="83" spans="1:20" s="6" customFormat="1" x14ac:dyDescent="0.2">
      <c r="A83" s="45" t="s">
        <v>143</v>
      </c>
      <c r="B83" s="62">
        <f>MIN(100,B85+$B$89)</f>
        <v>100</v>
      </c>
      <c r="D83" s="5"/>
      <c r="E83" s="5"/>
      <c r="G83" s="5"/>
      <c r="H83" s="5"/>
      <c r="I83" s="5"/>
      <c r="J83" s="5"/>
      <c r="K83" s="5"/>
      <c r="L83" s="5"/>
      <c r="M83" s="5"/>
      <c r="N83" s="5"/>
      <c r="O83" s="5"/>
      <c r="P83" s="5"/>
      <c r="Q83" s="5"/>
      <c r="R83" s="5"/>
      <c r="S83" s="5"/>
      <c r="T83" s="5"/>
    </row>
    <row r="84" spans="1:20" s="6" customFormat="1" x14ac:dyDescent="0.2">
      <c r="A84" s="46" t="s">
        <v>144</v>
      </c>
      <c r="B84" s="63">
        <f>MIN(100,B85+$B$90)</f>
        <v>100</v>
      </c>
      <c r="D84" s="5"/>
      <c r="E84" s="5"/>
      <c r="G84" s="5"/>
      <c r="H84" s="5"/>
      <c r="I84" s="5"/>
      <c r="J84" s="5"/>
      <c r="K84" s="5"/>
      <c r="L84" s="5"/>
      <c r="M84" s="5"/>
      <c r="N84" s="5"/>
      <c r="O84" s="5"/>
      <c r="P84" s="5"/>
      <c r="Q84" s="5"/>
      <c r="R84" s="5"/>
      <c r="S84" s="5"/>
      <c r="T84" s="5"/>
    </row>
    <row r="85" spans="1:20" s="6" customFormat="1" x14ac:dyDescent="0.2">
      <c r="A85" s="46" t="s">
        <v>145</v>
      </c>
      <c r="B85" s="64">
        <v>100</v>
      </c>
      <c r="D85" s="5"/>
      <c r="E85" s="5"/>
      <c r="G85" s="5"/>
      <c r="H85" s="5"/>
      <c r="I85" s="5"/>
      <c r="J85" s="5"/>
      <c r="K85" s="5"/>
      <c r="L85" s="5"/>
      <c r="M85" s="5"/>
      <c r="N85" s="5"/>
      <c r="O85" s="5"/>
      <c r="P85" s="5"/>
      <c r="Q85" s="5"/>
      <c r="R85" s="5"/>
      <c r="S85" s="5"/>
      <c r="T85" s="5"/>
    </row>
    <row r="86" spans="1:20" s="6" customFormat="1" x14ac:dyDescent="0.2">
      <c r="A86" s="46" t="s">
        <v>146</v>
      </c>
      <c r="B86" s="63">
        <f>MIN(80,IF(B21="Deploy",80,MAX(0,B85-$B$90)))</f>
        <v>80</v>
      </c>
      <c r="D86" s="5"/>
      <c r="E86" s="5"/>
      <c r="G86" s="5"/>
      <c r="H86" s="5"/>
      <c r="I86" s="5"/>
      <c r="J86" s="5"/>
      <c r="K86" s="5"/>
      <c r="L86" s="5"/>
      <c r="M86" s="5"/>
      <c r="N86" s="5"/>
      <c r="O86" s="5"/>
      <c r="P86" s="5"/>
      <c r="Q86" s="5"/>
      <c r="R86" s="5"/>
      <c r="S86" s="5"/>
      <c r="T86" s="5"/>
    </row>
    <row r="87" spans="1:20" s="6" customFormat="1" ht="12.75" thickBot="1" x14ac:dyDescent="0.25">
      <c r="A87" s="47" t="s">
        <v>147</v>
      </c>
      <c r="B87" s="65">
        <f>MIN(60,IF(B21="Deploy",60,MAX(0,B85-$B$89)))</f>
        <v>60</v>
      </c>
      <c r="D87" s="5"/>
      <c r="E87" s="5"/>
      <c r="G87" s="5"/>
      <c r="H87" s="5"/>
      <c r="I87" s="5"/>
      <c r="J87" s="5"/>
      <c r="K87" s="5"/>
      <c r="L87" s="5"/>
      <c r="M87" s="5"/>
      <c r="N87" s="5"/>
      <c r="O87" s="5"/>
      <c r="P87" s="5"/>
      <c r="Q87" s="5"/>
      <c r="R87" s="5"/>
      <c r="S87" s="5"/>
      <c r="T87" s="5"/>
    </row>
    <row r="88" spans="1:20" s="6" customFormat="1" ht="12.75" thickBot="1" x14ac:dyDescent="0.25">
      <c r="A88" s="48" t="s">
        <v>148</v>
      </c>
      <c r="B88" s="66">
        <v>80</v>
      </c>
      <c r="D88" s="5"/>
      <c r="E88" s="5"/>
      <c r="G88" s="5"/>
      <c r="H88" s="5"/>
      <c r="I88" s="5"/>
      <c r="J88" s="5"/>
      <c r="K88" s="5"/>
      <c r="L88" s="5"/>
      <c r="M88" s="5"/>
      <c r="N88" s="5"/>
      <c r="O88" s="5"/>
      <c r="P88" s="5"/>
      <c r="Q88" s="5"/>
      <c r="R88" s="5"/>
      <c r="S88" s="5"/>
      <c r="T88" s="5"/>
    </row>
    <row r="89" spans="1:20" s="6" customFormat="1" x14ac:dyDescent="0.2">
      <c r="A89" s="215" t="s">
        <v>149</v>
      </c>
      <c r="B89" s="216">
        <v>40</v>
      </c>
      <c r="D89" s="5"/>
      <c r="E89" s="5"/>
      <c r="G89" s="5"/>
      <c r="H89" s="5"/>
      <c r="I89" s="5"/>
      <c r="J89" s="5"/>
      <c r="K89" s="5"/>
      <c r="L89" s="5"/>
      <c r="M89" s="5"/>
      <c r="N89" s="5"/>
      <c r="O89" s="5"/>
      <c r="P89" s="5"/>
      <c r="Q89" s="5"/>
      <c r="R89" s="5"/>
      <c r="S89" s="5"/>
      <c r="T89" s="5"/>
    </row>
    <row r="90" spans="1:20" s="6" customFormat="1" ht="12.75" thickBot="1" x14ac:dyDescent="0.25">
      <c r="A90" s="58" t="s">
        <v>150</v>
      </c>
      <c r="B90" s="217">
        <v>20</v>
      </c>
      <c r="D90" s="5"/>
      <c r="E90" s="5"/>
      <c r="G90" s="5"/>
      <c r="H90" s="5"/>
      <c r="I90" s="5"/>
      <c r="J90" s="5"/>
      <c r="K90" s="5"/>
      <c r="L90" s="5"/>
      <c r="M90" s="5"/>
      <c r="N90" s="5"/>
      <c r="O90" s="5"/>
      <c r="P90" s="5"/>
      <c r="Q90" s="5"/>
      <c r="R90" s="5"/>
      <c r="S90" s="5"/>
      <c r="T90" s="5"/>
    </row>
    <row r="91" spans="1:20" s="6" customFormat="1" ht="12.75" thickBot="1" x14ac:dyDescent="0.25">
      <c r="A91" s="49"/>
      <c r="B91" s="49"/>
      <c r="D91" s="5"/>
      <c r="E91" s="5"/>
      <c r="G91" s="5"/>
      <c r="H91" s="5"/>
      <c r="I91" s="5"/>
      <c r="J91" s="5"/>
      <c r="K91" s="5"/>
      <c r="L91" s="5"/>
      <c r="M91" s="5"/>
      <c r="N91" s="5"/>
      <c r="O91" s="5"/>
      <c r="P91" s="5"/>
      <c r="Q91" s="5"/>
      <c r="R91" s="5"/>
      <c r="S91" s="5"/>
      <c r="T91" s="5"/>
    </row>
    <row r="92" spans="1:20" s="6" customFormat="1" ht="12.75" thickBot="1" x14ac:dyDescent="0.25">
      <c r="A92" s="299" t="s">
        <v>151</v>
      </c>
      <c r="B92" s="300"/>
      <c r="D92" s="5"/>
      <c r="E92" s="5"/>
      <c r="G92" s="5"/>
      <c r="H92" s="5"/>
      <c r="I92" s="5"/>
      <c r="J92" s="5"/>
      <c r="K92" s="5"/>
      <c r="L92" s="5"/>
      <c r="M92" s="5"/>
      <c r="N92" s="5"/>
      <c r="O92" s="5"/>
      <c r="P92" s="5"/>
      <c r="Q92" s="5"/>
      <c r="R92" s="5"/>
      <c r="S92" s="5"/>
      <c r="T92" s="5"/>
    </row>
    <row r="93" spans="1:20" s="6" customFormat="1" ht="12.75" thickBot="1" x14ac:dyDescent="0.25">
      <c r="A93" s="299" t="s">
        <v>152</v>
      </c>
      <c r="B93" s="300"/>
      <c r="D93" s="5"/>
      <c r="E93" s="5"/>
      <c r="G93" s="5"/>
      <c r="H93" s="5"/>
      <c r="I93" s="5"/>
      <c r="J93" s="5"/>
      <c r="K93" s="5"/>
      <c r="L93" s="5"/>
      <c r="M93" s="5"/>
      <c r="N93" s="5"/>
      <c r="O93" s="5"/>
      <c r="P93" s="5"/>
      <c r="Q93" s="5"/>
      <c r="R93" s="5"/>
      <c r="S93" s="5"/>
      <c r="T93" s="5"/>
    </row>
    <row r="94" spans="1:20" s="6" customFormat="1" x14ac:dyDescent="0.2">
      <c r="A94" s="50" t="s">
        <v>153</v>
      </c>
      <c r="B94" s="72">
        <v>30</v>
      </c>
      <c r="D94" s="5"/>
      <c r="E94" s="5"/>
      <c r="F94" s="5"/>
      <c r="G94" s="5"/>
      <c r="H94" s="5"/>
      <c r="I94" s="5"/>
      <c r="J94" s="5"/>
      <c r="K94" s="5"/>
      <c r="L94" s="5"/>
      <c r="M94" s="5"/>
      <c r="N94" s="5"/>
      <c r="O94" s="5"/>
      <c r="P94" s="5"/>
      <c r="Q94" s="5"/>
      <c r="R94" s="5"/>
      <c r="S94" s="5"/>
      <c r="T94" s="5"/>
    </row>
    <row r="95" spans="1:20" s="6" customFormat="1" x14ac:dyDescent="0.2">
      <c r="A95" s="51" t="s">
        <v>154</v>
      </c>
      <c r="B95" s="52">
        <v>25</v>
      </c>
      <c r="D95" s="5"/>
      <c r="E95" s="5"/>
      <c r="F95" s="5"/>
      <c r="G95" s="5"/>
      <c r="H95" s="5"/>
      <c r="I95" s="5"/>
      <c r="J95" s="5"/>
      <c r="K95" s="5"/>
      <c r="L95" s="5"/>
      <c r="M95" s="5"/>
      <c r="N95" s="5"/>
      <c r="O95" s="5"/>
      <c r="P95" s="5"/>
      <c r="Q95" s="5"/>
      <c r="R95" s="5"/>
      <c r="S95" s="5"/>
      <c r="T95" s="5"/>
    </row>
    <row r="96" spans="1:20" s="6" customFormat="1" x14ac:dyDescent="0.2">
      <c r="A96" s="51" t="s">
        <v>155</v>
      </c>
      <c r="B96" s="52">
        <v>1</v>
      </c>
      <c r="D96" s="5"/>
      <c r="E96" s="61"/>
      <c r="F96" s="61"/>
      <c r="G96" s="5"/>
      <c r="H96" s="5"/>
      <c r="I96" s="5"/>
      <c r="J96" s="5"/>
      <c r="K96" s="5"/>
      <c r="L96" s="5"/>
      <c r="M96" s="5"/>
      <c r="N96" s="5"/>
      <c r="O96" s="5"/>
      <c r="P96" s="5"/>
      <c r="Q96" s="5"/>
      <c r="R96" s="5"/>
      <c r="S96" s="5"/>
      <c r="T96" s="5"/>
    </row>
    <row r="97" spans="1:20" s="6" customFormat="1" x14ac:dyDescent="0.2">
      <c r="A97" s="51" t="s">
        <v>156</v>
      </c>
      <c r="B97" s="52">
        <v>13</v>
      </c>
      <c r="D97" s="5"/>
      <c r="E97" s="61"/>
      <c r="F97" s="61"/>
      <c r="G97" s="5"/>
      <c r="H97" s="5"/>
      <c r="I97" s="5"/>
      <c r="J97" s="5"/>
      <c r="K97" s="5"/>
      <c r="L97" s="5"/>
      <c r="M97" s="5"/>
      <c r="N97" s="5"/>
      <c r="O97" s="5"/>
      <c r="P97" s="5"/>
      <c r="Q97" s="5"/>
      <c r="R97" s="5"/>
      <c r="S97" s="5"/>
      <c r="T97" s="5"/>
    </row>
    <row r="98" spans="1:20" s="6" customFormat="1" x14ac:dyDescent="0.2">
      <c r="A98" s="51" t="s">
        <v>157</v>
      </c>
      <c r="B98" s="52">
        <v>25</v>
      </c>
      <c r="C98" s="1"/>
      <c r="D98" s="1"/>
      <c r="E98" s="14"/>
      <c r="F98" s="61"/>
      <c r="G98" s="1"/>
      <c r="H98" s="1"/>
      <c r="I98" s="1"/>
      <c r="J98" s="1"/>
      <c r="K98" s="1"/>
      <c r="L98" s="13"/>
      <c r="M98" s="14"/>
      <c r="N98" s="13"/>
      <c r="O98" s="13"/>
      <c r="P98" s="13"/>
      <c r="Q98" s="13"/>
      <c r="R98" s="13"/>
      <c r="S98" s="13"/>
      <c r="T98" s="13"/>
    </row>
    <row r="99" spans="1:20" s="6" customFormat="1" x14ac:dyDescent="0.2">
      <c r="A99" s="51" t="s">
        <v>158</v>
      </c>
      <c r="B99" s="52">
        <v>30</v>
      </c>
      <c r="C99" s="1"/>
      <c r="D99" s="1"/>
      <c r="E99" s="14"/>
      <c r="F99" s="61"/>
      <c r="G99" s="1"/>
      <c r="H99" s="1"/>
      <c r="I99" s="1"/>
      <c r="J99" s="1"/>
      <c r="K99" s="1"/>
      <c r="L99" s="13"/>
      <c r="M99" s="14"/>
      <c r="N99" s="13"/>
      <c r="O99" s="13"/>
      <c r="P99" s="13"/>
      <c r="Q99" s="13"/>
      <c r="R99" s="13"/>
      <c r="S99" s="13"/>
      <c r="T99" s="13"/>
    </row>
    <row r="100" spans="1:20" x14ac:dyDescent="0.2">
      <c r="A100" s="51" t="s">
        <v>159</v>
      </c>
      <c r="B100" s="52">
        <v>15</v>
      </c>
      <c r="D100" s="5"/>
      <c r="E100" s="61"/>
      <c r="F100" s="61"/>
      <c r="G100" s="5"/>
      <c r="H100" s="5"/>
      <c r="I100" s="5"/>
      <c r="J100" s="5"/>
      <c r="K100" s="5"/>
      <c r="M100" s="15"/>
    </row>
    <row r="101" spans="1:20" x14ac:dyDescent="0.2">
      <c r="A101" s="51" t="s">
        <v>160</v>
      </c>
      <c r="B101" s="52">
        <v>13</v>
      </c>
      <c r="D101" s="5"/>
      <c r="E101" s="61"/>
      <c r="F101" s="61"/>
      <c r="G101" s="5"/>
      <c r="H101" s="5"/>
      <c r="I101" s="5"/>
      <c r="J101" s="5"/>
      <c r="K101" s="5"/>
      <c r="M101" s="15"/>
    </row>
    <row r="102" spans="1:20" x14ac:dyDescent="0.2">
      <c r="A102" s="51" t="s">
        <v>161</v>
      </c>
      <c r="B102" s="52">
        <v>1</v>
      </c>
      <c r="D102" s="5"/>
      <c r="E102" s="61"/>
      <c r="F102" s="61"/>
      <c r="G102" s="5"/>
      <c r="H102" s="5"/>
      <c r="I102" s="5"/>
      <c r="J102" s="5"/>
      <c r="K102" s="5"/>
      <c r="M102" s="15"/>
    </row>
    <row r="103" spans="1:20" x14ac:dyDescent="0.2">
      <c r="A103" s="51" t="s">
        <v>162</v>
      </c>
      <c r="B103" s="52">
        <v>13</v>
      </c>
      <c r="D103" s="5"/>
      <c r="E103" s="61"/>
      <c r="F103" s="61"/>
      <c r="G103" s="5"/>
      <c r="H103" s="5"/>
      <c r="I103" s="5"/>
      <c r="J103" s="5"/>
      <c r="K103" s="5"/>
      <c r="M103" s="15"/>
    </row>
    <row r="104" spans="1:20" x14ac:dyDescent="0.2">
      <c r="A104" s="51" t="s">
        <v>163</v>
      </c>
      <c r="B104" s="52">
        <v>15</v>
      </c>
      <c r="D104" s="5"/>
      <c r="E104" s="61"/>
      <c r="F104" s="61"/>
      <c r="G104" s="5"/>
      <c r="H104" s="5"/>
      <c r="I104" s="5"/>
      <c r="J104" s="5"/>
      <c r="K104" s="5"/>
      <c r="M104" s="15"/>
    </row>
    <row r="105" spans="1:20" x14ac:dyDescent="0.2">
      <c r="A105" s="51" t="s">
        <v>164</v>
      </c>
      <c r="B105" s="52">
        <v>45</v>
      </c>
      <c r="D105" s="5"/>
      <c r="E105" s="61"/>
      <c r="F105" s="61"/>
      <c r="G105" s="5"/>
      <c r="H105" s="5"/>
      <c r="I105" s="5"/>
      <c r="J105" s="5"/>
      <c r="K105" s="5"/>
      <c r="M105" s="15"/>
    </row>
    <row r="106" spans="1:20" x14ac:dyDescent="0.2">
      <c r="A106" s="51" t="s">
        <v>165</v>
      </c>
      <c r="B106" s="52">
        <v>37</v>
      </c>
      <c r="D106" s="5"/>
      <c r="E106" s="61"/>
      <c r="F106" s="61"/>
      <c r="G106" s="5"/>
      <c r="H106" s="5"/>
      <c r="I106" s="5"/>
      <c r="J106" s="5"/>
      <c r="K106" s="5"/>
      <c r="M106" s="15"/>
    </row>
    <row r="107" spans="1:20" x14ac:dyDescent="0.2">
      <c r="A107" s="51" t="s">
        <v>166</v>
      </c>
      <c r="B107" s="52">
        <v>1</v>
      </c>
      <c r="D107" s="5"/>
      <c r="E107" s="5"/>
      <c r="F107" s="5"/>
      <c r="G107" s="5"/>
      <c r="H107" s="5"/>
      <c r="I107" s="5"/>
      <c r="J107" s="5"/>
      <c r="K107" s="5"/>
      <c r="M107" s="15"/>
    </row>
    <row r="108" spans="1:20" x14ac:dyDescent="0.2">
      <c r="A108" s="51" t="s">
        <v>167</v>
      </c>
      <c r="B108" s="52">
        <v>13</v>
      </c>
      <c r="D108" s="5"/>
      <c r="E108" s="5"/>
      <c r="F108" s="5"/>
      <c r="G108" s="5"/>
      <c r="H108" s="5"/>
      <c r="I108" s="5"/>
      <c r="J108" s="5"/>
      <c r="K108" s="5"/>
      <c r="M108" s="15"/>
    </row>
    <row r="109" spans="1:20" x14ac:dyDescent="0.2">
      <c r="A109" s="51" t="s">
        <v>168</v>
      </c>
      <c r="B109" s="52">
        <v>37</v>
      </c>
      <c r="D109" s="5"/>
      <c r="E109" s="5"/>
      <c r="F109" s="5"/>
      <c r="G109" s="5"/>
      <c r="H109" s="5"/>
      <c r="I109" s="5"/>
      <c r="J109" s="5"/>
      <c r="K109" s="5"/>
      <c r="M109" s="15"/>
    </row>
    <row r="110" spans="1:20" ht="12.75" thickBot="1" x14ac:dyDescent="0.25">
      <c r="A110" s="53" t="s">
        <v>169</v>
      </c>
      <c r="B110" s="74">
        <v>45</v>
      </c>
      <c r="D110" s="5"/>
      <c r="E110" s="5"/>
      <c r="F110" s="5"/>
      <c r="G110" s="5"/>
      <c r="H110" s="5"/>
      <c r="I110" s="5"/>
      <c r="J110" s="5"/>
      <c r="K110" s="5"/>
      <c r="M110" s="15"/>
    </row>
    <row r="111" spans="1:20" ht="12.75" thickBot="1" x14ac:dyDescent="0.25">
      <c r="A111" s="73" t="s">
        <v>170</v>
      </c>
      <c r="B111" s="74">
        <f>MIN(IF($B$98-$B$97&lt;$B$97,ROUNDDOWN($B$98/2,0),$B$97),MIN(IF($B$108&lt;$B$109,$B$108,ROUNDDOWN(($B$108+$B$109)/2,0)),$B$103))</f>
        <v>12</v>
      </c>
    </row>
    <row r="112" spans="1:20" x14ac:dyDescent="0.2">
      <c r="A112" s="56"/>
      <c r="B112" s="56"/>
    </row>
    <row r="113" spans="1:10" ht="12.75" thickBot="1" x14ac:dyDescent="0.25">
      <c r="A113" s="56"/>
      <c r="B113" s="56"/>
    </row>
    <row r="114" spans="1:10" ht="12.75" thickBot="1" x14ac:dyDescent="0.25">
      <c r="A114" s="299" t="s">
        <v>171</v>
      </c>
      <c r="B114" s="300"/>
    </row>
    <row r="115" spans="1:10" x14ac:dyDescent="0.2">
      <c r="A115" s="57" t="s">
        <v>172</v>
      </c>
      <c r="B115" s="54"/>
    </row>
    <row r="116" spans="1:10" ht="12.75" thickBot="1" x14ac:dyDescent="0.25">
      <c r="A116" s="58" t="s">
        <v>173</v>
      </c>
      <c r="B116" s="55">
        <v>310.3</v>
      </c>
    </row>
    <row r="118" spans="1:10" ht="12.75" thickBot="1" x14ac:dyDescent="0.25"/>
    <row r="119" spans="1:10" ht="13.5" thickBot="1" x14ac:dyDescent="0.25">
      <c r="A119" s="218" t="s">
        <v>174</v>
      </c>
      <c r="B119" s="289" t="s">
        <v>175</v>
      </c>
      <c r="C119" s="290"/>
      <c r="D119" s="291" t="s">
        <v>176</v>
      </c>
      <c r="E119" s="292"/>
      <c r="F119" s="293" t="s">
        <v>177</v>
      </c>
      <c r="G119" s="294"/>
      <c r="J119" s="158" t="s">
        <v>178</v>
      </c>
    </row>
    <row r="120" spans="1:10" ht="12.75" x14ac:dyDescent="0.2">
      <c r="A120" s="115" t="s">
        <v>179</v>
      </c>
      <c r="B120" s="116"/>
      <c r="C120" s="117"/>
      <c r="D120" s="117"/>
      <c r="E120" s="117"/>
      <c r="F120" s="117"/>
      <c r="G120" s="118"/>
      <c r="J120" s="140" t="s">
        <v>36</v>
      </c>
    </row>
    <row r="121" spans="1:10" x14ac:dyDescent="0.2">
      <c r="A121" s="119" t="s">
        <v>180</v>
      </c>
      <c r="B121" s="120">
        <v>3</v>
      </c>
      <c r="C121" s="120"/>
      <c r="D121" s="121">
        <v>2</v>
      </c>
      <c r="E121" s="121"/>
      <c r="F121" s="122">
        <v>1</v>
      </c>
      <c r="G121" s="123">
        <v>0</v>
      </c>
    </row>
    <row r="122" spans="1:10" x14ac:dyDescent="0.2">
      <c r="A122" s="119" t="s">
        <v>181</v>
      </c>
      <c r="B122" s="124">
        <v>3</v>
      </c>
      <c r="C122" s="120">
        <v>2</v>
      </c>
      <c r="D122" s="125">
        <v>1</v>
      </c>
      <c r="E122" s="125"/>
      <c r="F122" s="126"/>
      <c r="G122" s="127">
        <v>0</v>
      </c>
    </row>
    <row r="123" spans="1:10" x14ac:dyDescent="0.2">
      <c r="A123" s="128" t="str">
        <f>A30</f>
        <v>Training Hours Standard</v>
      </c>
      <c r="B123" s="129"/>
      <c r="C123" s="130"/>
      <c r="D123" s="130"/>
      <c r="E123" s="130"/>
      <c r="F123" s="130"/>
      <c r="G123" s="131"/>
    </row>
    <row r="124" spans="1:10" x14ac:dyDescent="0.2">
      <c r="A124" s="119" t="str">
        <f>A50</f>
        <v>Ready C-40A Logistic Mission Systems (C)</v>
      </c>
      <c r="B124" s="124" t="s">
        <v>182</v>
      </c>
      <c r="C124" s="120"/>
      <c r="D124" s="125"/>
      <c r="E124" s="125"/>
      <c r="F124" s="126"/>
      <c r="G124" s="127"/>
    </row>
    <row r="125" spans="1:10" x14ac:dyDescent="0.2">
      <c r="A125" s="119" t="str">
        <f t="shared" ref="A125:A127" si="12">A51</f>
        <v>Ready C-40A Extended Overwater Mission Systems (D)</v>
      </c>
      <c r="B125" s="124">
        <v>3</v>
      </c>
      <c r="C125" s="120">
        <v>2</v>
      </c>
      <c r="D125" s="125">
        <v>1</v>
      </c>
      <c r="E125" s="125"/>
      <c r="F125" s="126"/>
      <c r="G125" s="127">
        <v>0</v>
      </c>
    </row>
    <row r="126" spans="1:10" x14ac:dyDescent="0.2">
      <c r="A126" s="119" t="str">
        <f t="shared" si="12"/>
        <v>Ready C-40A Passenger/Combi Mission Systems (E)</v>
      </c>
      <c r="B126" s="124">
        <v>3</v>
      </c>
      <c r="C126" s="120">
        <v>2</v>
      </c>
      <c r="D126" s="125">
        <v>1</v>
      </c>
      <c r="E126" s="125"/>
      <c r="F126" s="126"/>
      <c r="G126" s="127">
        <v>0</v>
      </c>
    </row>
    <row r="127" spans="1:10" x14ac:dyDescent="0.2">
      <c r="A127" s="119" t="str">
        <f t="shared" si="12"/>
        <v>Ready C-40A Full Cargo Mission Systems (K)</v>
      </c>
      <c r="B127" s="120">
        <v>3</v>
      </c>
      <c r="C127" s="120">
        <v>2</v>
      </c>
      <c r="D127" s="121">
        <v>1</v>
      </c>
      <c r="E127" s="121"/>
      <c r="F127" s="122"/>
      <c r="G127" s="123">
        <v>0</v>
      </c>
    </row>
    <row r="128" spans="1:10" ht="12.75" thickBot="1" x14ac:dyDescent="0.25">
      <c r="A128" s="221" t="s">
        <v>183</v>
      </c>
      <c r="B128" s="222">
        <v>3</v>
      </c>
      <c r="C128" s="222">
        <v>2</v>
      </c>
      <c r="D128" s="223">
        <v>1</v>
      </c>
      <c r="E128" s="223"/>
      <c r="F128" s="224"/>
      <c r="G128" s="225">
        <v>0</v>
      </c>
    </row>
  </sheetData>
  <mergeCells count="9">
    <mergeCell ref="M1:P1"/>
    <mergeCell ref="C2:G2"/>
    <mergeCell ref="A92:B92"/>
    <mergeCell ref="A93:B93"/>
    <mergeCell ref="B119:C119"/>
    <mergeCell ref="D119:E119"/>
    <mergeCell ref="F119:G119"/>
    <mergeCell ref="A114:B114"/>
    <mergeCell ref="A1:B1"/>
  </mergeCells>
  <conditionalFormatting sqref="T19 D15:E15 N15:T15">
    <cfRule type="cellIs" dxfId="162" priority="30" stopIfTrue="1" operator="equal">
      <formula>#REF!</formula>
    </cfRule>
  </conditionalFormatting>
  <conditionalFormatting sqref="C15 C19">
    <cfRule type="cellIs" dxfId="161" priority="29" stopIfTrue="1" operator="equal">
      <formula>B$45</formula>
    </cfRule>
  </conditionalFormatting>
  <conditionalFormatting sqref="B43">
    <cfRule type="cellIs" dxfId="160" priority="28" stopIfTrue="1" operator="equal">
      <formula>B$45</formula>
    </cfRule>
  </conditionalFormatting>
  <conditionalFormatting sqref="L15:M15">
    <cfRule type="cellIs" dxfId="159" priority="27" stopIfTrue="1" operator="equal">
      <formula>L$44</formula>
    </cfRule>
  </conditionalFormatting>
  <conditionalFormatting sqref="G15:K15">
    <cfRule type="cellIs" dxfId="158" priority="26" stopIfTrue="1" operator="equal">
      <formula>#REF!</formula>
    </cfRule>
  </conditionalFormatting>
  <conditionalFormatting sqref="F15">
    <cfRule type="cellIs" dxfId="157" priority="25" stopIfTrue="1" operator="equal">
      <formula>F$40</formula>
    </cfRule>
  </conditionalFormatting>
  <conditionalFormatting sqref="C121:C127">
    <cfRule type="cellIs" dxfId="156" priority="24" operator="equal">
      <formula>B121</formula>
    </cfRule>
  </conditionalFormatting>
  <conditionalFormatting sqref="D121:E127">
    <cfRule type="cellIs" dxfId="155" priority="23" operator="equal">
      <formula>C121</formula>
    </cfRule>
  </conditionalFormatting>
  <conditionalFormatting sqref="E121">
    <cfRule type="cellIs" dxfId="154" priority="22" operator="equal">
      <formula>D121</formula>
    </cfRule>
  </conditionalFormatting>
  <conditionalFormatting sqref="F121">
    <cfRule type="cellIs" dxfId="153" priority="21" operator="equal">
      <formula>E121</formula>
    </cfRule>
  </conditionalFormatting>
  <conditionalFormatting sqref="F122:F127">
    <cfRule type="cellIs" dxfId="152" priority="19" operator="equal">
      <formula>G122</formula>
    </cfRule>
    <cfRule type="cellIs" dxfId="151" priority="20" operator="equal">
      <formula>E122</formula>
    </cfRule>
  </conditionalFormatting>
  <conditionalFormatting sqref="C121:C122">
    <cfRule type="cellIs" dxfId="150" priority="18" operator="equal">
      <formula>B121</formula>
    </cfRule>
  </conditionalFormatting>
  <conditionalFormatting sqref="D121:E122">
    <cfRule type="cellIs" dxfId="149" priority="17" operator="equal">
      <formula>C121</formula>
    </cfRule>
  </conditionalFormatting>
  <conditionalFormatting sqref="E121">
    <cfRule type="cellIs" dxfId="148" priority="16" operator="equal">
      <formula>D121</formula>
    </cfRule>
  </conditionalFormatting>
  <conditionalFormatting sqref="F121">
    <cfRule type="cellIs" dxfId="147" priority="15" operator="equal">
      <formula>E121</formula>
    </cfRule>
  </conditionalFormatting>
  <conditionalFormatting sqref="F122">
    <cfRule type="cellIs" dxfId="146" priority="13" operator="equal">
      <formula>G122</formula>
    </cfRule>
    <cfRule type="cellIs" dxfId="145" priority="14" operator="equal">
      <formula>E122</formula>
    </cfRule>
  </conditionalFormatting>
  <conditionalFormatting sqref="C124:C127">
    <cfRule type="cellIs" dxfId="144" priority="12" operator="equal">
      <formula>B124</formula>
    </cfRule>
  </conditionalFormatting>
  <conditionalFormatting sqref="D124:E127">
    <cfRule type="cellIs" dxfId="143" priority="11" operator="equal">
      <formula>C124</formula>
    </cfRule>
  </conditionalFormatting>
  <conditionalFormatting sqref="F124:F127">
    <cfRule type="cellIs" dxfId="142" priority="9" operator="equal">
      <formula>G124</formula>
    </cfRule>
    <cfRule type="cellIs" dxfId="141" priority="10" operator="equal">
      <formula>E124</formula>
    </cfRule>
  </conditionalFormatting>
  <conditionalFormatting sqref="C128">
    <cfRule type="cellIs" dxfId="140" priority="8" operator="equal">
      <formula>B128</formula>
    </cfRule>
  </conditionalFormatting>
  <conditionalFormatting sqref="D128:E128">
    <cfRule type="cellIs" dxfId="139" priority="7" operator="equal">
      <formula>C128</formula>
    </cfRule>
  </conditionalFormatting>
  <conditionalFormatting sqref="F128">
    <cfRule type="cellIs" dxfId="138" priority="5" operator="equal">
      <formula>G128</formula>
    </cfRule>
    <cfRule type="cellIs" dxfId="137" priority="6" operator="equal">
      <formula>E128</formula>
    </cfRule>
  </conditionalFormatting>
  <conditionalFormatting sqref="C128">
    <cfRule type="cellIs" dxfId="136" priority="4" operator="equal">
      <formula>B128</formula>
    </cfRule>
  </conditionalFormatting>
  <conditionalFormatting sqref="D128:E128">
    <cfRule type="cellIs" dxfId="135" priority="3" operator="equal">
      <formula>C128</formula>
    </cfRule>
  </conditionalFormatting>
  <conditionalFormatting sqref="F128">
    <cfRule type="cellIs" dxfId="134" priority="1" operator="equal">
      <formula>G128</formula>
    </cfRule>
    <cfRule type="cellIs" dxfId="133" priority="2" operator="equal">
      <formula>E128</formula>
    </cfRule>
  </conditionalFormatting>
  <dataValidations disablePrompts="1" count="2">
    <dataValidation type="list" allowBlank="1" showInputMessage="1" showErrorMessage="1" sqref="K44" xr:uid="{00000000-0002-0000-0300-000000000000}">
      <formula1>$C$19:$T$19</formula1>
    </dataValidation>
    <dataValidation type="list" allowBlank="1" showInputMessage="1" showErrorMessage="1" sqref="K43" xr:uid="{00000000-0002-0000-0300-000001000000}">
      <formula1>$C$15:$T$15</formula1>
    </dataValidation>
  </dataValidations>
  <hyperlinks>
    <hyperlink ref="I1" location="Inventory!A1" display="Inventory" xr:uid="{00000000-0004-0000-0300-000000000000}"/>
    <hyperlink ref="J120" location="Inventory!A1" display="Inventory" xr:uid="{00000000-0004-0000-0300-000001000000}"/>
    <hyperlink ref="J119" location="'C-40A TMS 3 Plane Standard  (U)'!A1" display="Top" xr:uid="{00000000-0004-0000-0300-000002000000}"/>
    <hyperlink ref="I2" location="'C-40A TMS 3 Plane Standard  (U)'!A124" display="AMFOM" xr:uid="{00000000-0004-0000-03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3">
    <pageSetUpPr fitToPage="1"/>
  </sheetPr>
  <dimension ref="A1:U127"/>
  <sheetViews>
    <sheetView showGridLines="0" topLeftCell="A21" zoomScaleNormal="100" workbookViewId="0">
      <selection activeCell="A50" sqref="A50"/>
    </sheetView>
  </sheetViews>
  <sheetFormatPr defaultRowHeight="12" x14ac:dyDescent="0.2"/>
  <cols>
    <col min="1" max="1" width="44.14062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190</v>
      </c>
      <c r="B1" s="295"/>
      <c r="C1" s="18"/>
      <c r="D1" s="18"/>
      <c r="E1" s="18"/>
      <c r="F1" s="18"/>
      <c r="I1" s="159" t="s">
        <v>36</v>
      </c>
      <c r="L1" s="20" t="s">
        <v>3</v>
      </c>
      <c r="M1" s="296">
        <v>44835</v>
      </c>
      <c r="N1" s="297"/>
      <c r="O1" s="297"/>
      <c r="P1" s="297"/>
      <c r="T1" s="250" t="s">
        <v>37</v>
      </c>
      <c r="U1" s="19">
        <v>18.03</v>
      </c>
    </row>
    <row r="2" spans="1:21" ht="12.75" x14ac:dyDescent="0.2">
      <c r="A2" s="184" t="s">
        <v>38</v>
      </c>
      <c r="B2" s="185">
        <v>3</v>
      </c>
      <c r="C2" s="298"/>
      <c r="D2" s="298"/>
      <c r="E2" s="298"/>
      <c r="F2" s="298"/>
      <c r="G2" s="298"/>
      <c r="H2" s="7"/>
      <c r="I2" s="157" t="s">
        <v>1</v>
      </c>
      <c r="L2" s="16"/>
    </row>
    <row r="3" spans="1:21" x14ac:dyDescent="0.2">
      <c r="A3" s="184" t="s">
        <v>40</v>
      </c>
      <c r="B3" s="185">
        <v>3</v>
      </c>
      <c r="C3" s="285"/>
      <c r="D3" s="285"/>
      <c r="E3" s="285"/>
      <c r="F3" s="285"/>
      <c r="G3" s="285"/>
      <c r="H3" s="7"/>
      <c r="L3" s="16"/>
    </row>
    <row r="4" spans="1:21" x14ac:dyDescent="0.2">
      <c r="A4" s="184" t="s">
        <v>41</v>
      </c>
      <c r="B4" s="186">
        <v>6</v>
      </c>
      <c r="C4" s="285"/>
      <c r="D4" s="285"/>
      <c r="E4" s="285"/>
      <c r="F4" s="285"/>
      <c r="G4" s="285"/>
      <c r="H4" s="7"/>
    </row>
    <row r="5" spans="1:21" x14ac:dyDescent="0.2">
      <c r="A5" s="184" t="s">
        <v>42</v>
      </c>
      <c r="B5" s="185">
        <v>3</v>
      </c>
      <c r="C5" s="285"/>
      <c r="D5" s="285"/>
      <c r="E5" s="285"/>
      <c r="F5" s="285"/>
      <c r="G5" s="285"/>
      <c r="H5" s="7"/>
    </row>
    <row r="6" spans="1:21" x14ac:dyDescent="0.2">
      <c r="A6" s="187" t="s">
        <v>43</v>
      </c>
      <c r="B6" s="185">
        <v>1.5</v>
      </c>
      <c r="C6" s="285"/>
      <c r="D6" s="285"/>
      <c r="E6" s="285"/>
      <c r="F6" s="285"/>
      <c r="G6" s="285"/>
      <c r="H6" s="7"/>
    </row>
    <row r="7" spans="1:21" x14ac:dyDescent="0.2">
      <c r="A7" s="184" t="s">
        <v>44</v>
      </c>
      <c r="B7" s="185">
        <v>13.5</v>
      </c>
      <c r="C7" s="285"/>
      <c r="D7" s="285"/>
      <c r="E7" s="285"/>
      <c r="F7" s="285"/>
      <c r="G7" s="285"/>
      <c r="H7" s="7"/>
    </row>
    <row r="8" spans="1:21" x14ac:dyDescent="0.2">
      <c r="A8" s="184" t="s">
        <v>45</v>
      </c>
      <c r="B8" s="185">
        <f>($B$7/$B$5)</f>
        <v>4.5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B7*C10</f>
        <v>202.5</v>
      </c>
      <c r="C10" s="36">
        <v>15</v>
      </c>
      <c r="D10" s="37" t="s">
        <v>47</v>
      </c>
      <c r="E10" s="285"/>
      <c r="F10" s="285"/>
      <c r="G10" s="42" t="s">
        <v>50</v>
      </c>
      <c r="H10" s="41">
        <v>0.80500000000000005</v>
      </c>
    </row>
    <row r="11" spans="1:21" x14ac:dyDescent="0.2">
      <c r="A11" s="184" t="s">
        <v>51</v>
      </c>
      <c r="B11" s="185"/>
      <c r="C11" s="38">
        <v>0</v>
      </c>
      <c r="D11" s="39" t="s">
        <v>47</v>
      </c>
      <c r="E11" s="285"/>
      <c r="F11" s="285"/>
      <c r="G11" s="285"/>
      <c r="H11" s="7"/>
    </row>
    <row r="12" spans="1:21" x14ac:dyDescent="0.2">
      <c r="A12" s="184" t="s">
        <v>52</v>
      </c>
      <c r="B12" s="185">
        <v>593.33000000000004</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3</v>
      </c>
      <c r="D16" s="17">
        <f t="shared" si="0"/>
        <v>2.88</v>
      </c>
      <c r="E16" s="17">
        <f t="shared" si="0"/>
        <v>2.7600000000000002</v>
      </c>
      <c r="F16" s="17">
        <f t="shared" si="0"/>
        <v>2.64</v>
      </c>
      <c r="G16" s="17">
        <f t="shared" si="0"/>
        <v>2.52</v>
      </c>
      <c r="H16" s="17">
        <f t="shared" si="0"/>
        <v>2.4000000000000004</v>
      </c>
      <c r="I16" s="17">
        <f t="shared" si="0"/>
        <v>2.2800000000000002</v>
      </c>
      <c r="J16" s="17">
        <f t="shared" si="0"/>
        <v>2.16</v>
      </c>
      <c r="K16" s="17">
        <f t="shared" si="0"/>
        <v>2.04</v>
      </c>
      <c r="L16" s="17">
        <f t="shared" si="0"/>
        <v>1.92</v>
      </c>
      <c r="M16" s="17">
        <f t="shared" si="0"/>
        <v>1.7999999999999998</v>
      </c>
      <c r="N16" s="17">
        <f t="shared" si="0"/>
        <v>1.6800000000000002</v>
      </c>
      <c r="O16" s="17">
        <f t="shared" si="0"/>
        <v>1.56</v>
      </c>
      <c r="P16" s="17">
        <f t="shared" si="0"/>
        <v>1.44</v>
      </c>
      <c r="Q16" s="17">
        <f t="shared" si="0"/>
        <v>1.32</v>
      </c>
      <c r="R16" s="17">
        <f t="shared" si="0"/>
        <v>1.1999999999999971</v>
      </c>
      <c r="S16" s="17">
        <f t="shared" si="0"/>
        <v>1.079999999999997</v>
      </c>
      <c r="T16" s="17">
        <f t="shared" si="0"/>
        <v>0.95999999999999708</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22"/>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IF(B83&lt;80,B84,MIN(B83,80))</f>
        <v>80</v>
      </c>
      <c r="D26" s="13"/>
      <c r="E26" s="4"/>
      <c r="F26" s="4"/>
      <c r="G26" s="4"/>
      <c r="H26" s="13"/>
      <c r="I26" s="4"/>
      <c r="J26" s="4"/>
      <c r="K26" s="4"/>
      <c r="L26" s="4"/>
      <c r="M26" s="4"/>
      <c r="N26" s="4"/>
      <c r="O26" s="4"/>
      <c r="P26" s="4"/>
      <c r="Q26" s="4"/>
      <c r="S26" s="4"/>
      <c r="T26" s="4"/>
    </row>
    <row r="27" spans="1:20" x14ac:dyDescent="0.2">
      <c r="A27" s="29" t="s">
        <v>103</v>
      </c>
      <c r="B27" s="201">
        <v>0.66</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2.97</v>
      </c>
      <c r="D29" s="13"/>
      <c r="E29" s="4"/>
      <c r="F29" s="4"/>
      <c r="G29" s="4"/>
      <c r="H29" s="13"/>
      <c r="I29" s="4"/>
      <c r="J29" s="4"/>
      <c r="K29" s="4"/>
      <c r="L29" s="4"/>
      <c r="M29" s="4"/>
      <c r="N29" s="4"/>
      <c r="O29" s="4"/>
      <c r="P29" s="4"/>
      <c r="Q29" s="4"/>
      <c r="S29" s="4"/>
      <c r="T29" s="4"/>
    </row>
    <row r="30" spans="1:20" x14ac:dyDescent="0.2">
      <c r="A30" s="31" t="s">
        <v>106</v>
      </c>
      <c r="B30" s="203">
        <f>B29*$B$6</f>
        <v>4.4550000000000001</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202.5</v>
      </c>
      <c r="D32" s="4"/>
      <c r="E32" s="4"/>
      <c r="F32" s="4"/>
      <c r="G32" s="4"/>
      <c r="H32" s="4"/>
      <c r="I32" s="4"/>
      <c r="J32" s="4"/>
      <c r="K32" s="4"/>
      <c r="L32" s="4"/>
      <c r="M32" s="4"/>
      <c r="N32" s="4"/>
      <c r="O32" s="4"/>
      <c r="P32" s="4"/>
      <c r="Q32" s="4"/>
      <c r="S32" s="4"/>
      <c r="T32" s="4"/>
    </row>
    <row r="33" spans="1:20" x14ac:dyDescent="0.2">
      <c r="A33" s="31" t="s">
        <v>109</v>
      </c>
      <c r="B33" s="203">
        <f>($B$32+$B$29*$B$5)</f>
        <v>211.41</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211.41</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67.5</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H43" s="7"/>
      <c r="J43" s="23" t="s">
        <v>122</v>
      </c>
      <c r="K43" s="8">
        <v>1</v>
      </c>
      <c r="L43" s="9"/>
      <c r="M43" s="9"/>
      <c r="N43" s="4"/>
      <c r="O43" s="4"/>
      <c r="P43" s="4"/>
      <c r="Q43" s="4"/>
      <c r="S43" s="4"/>
      <c r="T43" s="4"/>
    </row>
    <row r="44" spans="1:20" x14ac:dyDescent="0.2">
      <c r="A44" s="34" t="s">
        <v>123</v>
      </c>
      <c r="B44" s="209">
        <v>0.25</v>
      </c>
      <c r="D44" s="4"/>
      <c r="E44" s="24"/>
      <c r="F44" s="9"/>
      <c r="G44" s="9"/>
      <c r="H44" s="9"/>
      <c r="J44" s="6" t="s">
        <v>124</v>
      </c>
      <c r="K44" s="8">
        <v>0</v>
      </c>
      <c r="L44" s="9"/>
      <c r="M44" s="9"/>
      <c r="N44" s="4"/>
      <c r="O44" s="4"/>
      <c r="P44" s="4"/>
      <c r="Q44" s="4"/>
      <c r="S44" s="4"/>
      <c r="T44" s="4"/>
    </row>
    <row r="45" spans="1:20" x14ac:dyDescent="0.2">
      <c r="A45" s="34" t="s">
        <v>125</v>
      </c>
      <c r="B45" s="210">
        <f>$B$42-($B$43+$B$44)</f>
        <v>0.75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3</v>
      </c>
      <c r="D47" s="10"/>
      <c r="N47" s="10"/>
      <c r="O47" s="10"/>
      <c r="P47" s="10"/>
      <c r="Q47" s="10"/>
      <c r="S47" s="10"/>
      <c r="T47" s="10"/>
    </row>
    <row r="48" spans="1:20" s="6" customFormat="1" x14ac:dyDescent="0.2">
      <c r="A48" s="205" t="s">
        <v>129</v>
      </c>
      <c r="B48" s="211">
        <f>ROUND($B$45*$B$2,2)</f>
        <v>2.25</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191</v>
      </c>
      <c r="B50" s="211">
        <v>0</v>
      </c>
      <c r="D50" s="7"/>
      <c r="E50" s="7"/>
      <c r="F50" s="7"/>
      <c r="G50" s="7"/>
      <c r="H50" s="285"/>
      <c r="I50" s="7"/>
      <c r="J50" s="7"/>
      <c r="K50" s="7"/>
      <c r="L50" s="7"/>
      <c r="M50" s="7"/>
      <c r="N50" s="7"/>
      <c r="O50" s="7"/>
      <c r="P50" s="7"/>
      <c r="Q50" s="7"/>
      <c r="S50" s="7"/>
      <c r="T50" s="7"/>
    </row>
    <row r="51" spans="1:20" s="6" customFormat="1" x14ac:dyDescent="0.2">
      <c r="A51" s="242" t="s">
        <v>192</v>
      </c>
      <c r="B51" s="211">
        <f>ROUND($B$45*$B$2,2)</f>
        <v>2.25</v>
      </c>
      <c r="D51" s="5"/>
      <c r="E51" s="5"/>
      <c r="F51" s="5"/>
      <c r="G51" s="5"/>
      <c r="H51" s="285"/>
      <c r="I51" s="5"/>
      <c r="J51" s="5"/>
      <c r="K51" s="5"/>
      <c r="L51" s="5"/>
      <c r="M51" s="5"/>
      <c r="N51" s="5"/>
      <c r="O51" s="5"/>
      <c r="P51" s="5"/>
      <c r="Q51" s="5"/>
      <c r="S51" s="5"/>
      <c r="T51" s="5"/>
    </row>
    <row r="52" spans="1:20" s="6" customFormat="1" x14ac:dyDescent="0.2">
      <c r="A52" s="242" t="s">
        <v>193</v>
      </c>
      <c r="B52" s="211">
        <f>ROUND($B$45*$B$2,2)</f>
        <v>2.25</v>
      </c>
      <c r="D52" s="5"/>
      <c r="E52" s="5"/>
      <c r="F52" s="5"/>
      <c r="G52" s="5"/>
      <c r="H52" s="285"/>
      <c r="I52" s="5"/>
      <c r="J52" s="5"/>
      <c r="K52" s="5"/>
      <c r="L52" s="5"/>
      <c r="M52" s="5"/>
      <c r="N52" s="5"/>
      <c r="O52" s="5"/>
      <c r="P52" s="5"/>
      <c r="Q52" s="5"/>
      <c r="S52" s="5"/>
      <c r="T52" s="5"/>
    </row>
    <row r="53" spans="1:20" s="6" customFormat="1" x14ac:dyDescent="0.2">
      <c r="A53" s="242" t="s">
        <v>194</v>
      </c>
      <c r="B53" s="211">
        <f>B48</f>
        <v>2.25</v>
      </c>
      <c r="D53" s="5"/>
      <c r="E53" s="5"/>
      <c r="F53" s="5"/>
      <c r="G53" s="5"/>
      <c r="H53" s="285"/>
      <c r="I53" s="5"/>
      <c r="J53" s="5"/>
      <c r="K53" s="5"/>
      <c r="L53" s="5"/>
      <c r="M53" s="5"/>
      <c r="N53" s="5"/>
      <c r="O53" s="5"/>
      <c r="P53" s="5"/>
      <c r="Q53" s="5"/>
      <c r="S53" s="5"/>
      <c r="T53" s="5"/>
    </row>
    <row r="54" spans="1:20" s="6" customFormat="1" x14ac:dyDescent="0.2">
      <c r="A54" s="204" t="s">
        <v>136</v>
      </c>
      <c r="B54" s="188"/>
      <c r="D54" s="5"/>
      <c r="E54" s="5"/>
      <c r="F54" s="5"/>
      <c r="G54" s="5"/>
      <c r="H54" s="5"/>
      <c r="I54" s="5"/>
      <c r="J54" s="5"/>
      <c r="K54" s="5"/>
      <c r="L54" s="5"/>
      <c r="M54" s="5"/>
      <c r="N54" s="5"/>
      <c r="O54" s="5"/>
      <c r="P54" s="5"/>
      <c r="Q54" s="5"/>
      <c r="S54" s="5"/>
      <c r="T54" s="5"/>
    </row>
    <row r="55" spans="1:20" s="6" customFormat="1" x14ac:dyDescent="0.2">
      <c r="A55" s="205" t="str">
        <f>A92</f>
        <v>Pilot Upper Limit</v>
      </c>
      <c r="B55" s="212">
        <f>B92</f>
        <v>27</v>
      </c>
      <c r="D55" s="5"/>
      <c r="E55" s="5"/>
      <c r="F55" s="5"/>
      <c r="G55" s="14"/>
      <c r="H55" s="5"/>
      <c r="I55" s="5"/>
      <c r="J55" s="5"/>
      <c r="K55" s="5"/>
      <c r="L55" s="5"/>
      <c r="M55" s="5"/>
      <c r="N55" s="5"/>
      <c r="O55" s="5"/>
      <c r="P55" s="5"/>
      <c r="Q55" s="5"/>
      <c r="S55" s="5"/>
      <c r="T55" s="5"/>
    </row>
    <row r="56" spans="1:20" s="6" customFormat="1" x14ac:dyDescent="0.2">
      <c r="A56" s="205" t="str">
        <f t="shared" ref="A56:B56" si="2">A93</f>
        <v>Pilot Lower Limit</v>
      </c>
      <c r="B56" s="212">
        <f t="shared" si="2"/>
        <v>18</v>
      </c>
      <c r="D56" s="5"/>
      <c r="E56" s="5"/>
      <c r="F56" s="5"/>
      <c r="H56" s="5"/>
      <c r="I56" s="5"/>
      <c r="J56" s="5"/>
      <c r="K56" s="5"/>
      <c r="L56" s="5"/>
      <c r="M56" s="5"/>
      <c r="N56" s="5"/>
      <c r="O56" s="5"/>
      <c r="P56" s="5"/>
      <c r="Q56" s="5"/>
      <c r="R56" s="5"/>
      <c r="S56" s="5"/>
      <c r="T56" s="5"/>
    </row>
    <row r="57" spans="1:20" s="6" customFormat="1" x14ac:dyDescent="0.2">
      <c r="A57" s="205" t="str">
        <f t="shared" ref="A57:B57" si="3">A94</f>
        <v>&gt;= L4 Pilots</v>
      </c>
      <c r="B57" s="212">
        <f t="shared" si="3"/>
        <v>1</v>
      </c>
      <c r="D57" s="61"/>
      <c r="E57" s="5"/>
      <c r="F57" s="5"/>
      <c r="H57" s="5"/>
      <c r="I57" s="5"/>
      <c r="J57" s="5"/>
      <c r="K57" s="5"/>
      <c r="L57" s="5"/>
      <c r="M57" s="5"/>
      <c r="N57" s="5"/>
      <c r="O57" s="5"/>
      <c r="P57" s="5"/>
      <c r="Q57" s="5"/>
      <c r="R57" s="5"/>
      <c r="S57" s="5"/>
      <c r="T57" s="5"/>
    </row>
    <row r="58" spans="1:20" s="6" customFormat="1" x14ac:dyDescent="0.2">
      <c r="A58" s="205" t="str">
        <f t="shared" ref="A58:B58" si="4">A95</f>
        <v>&gt;= L3 Pilots</v>
      </c>
      <c r="B58" s="212">
        <f t="shared" si="4"/>
        <v>6</v>
      </c>
      <c r="D58" s="61"/>
      <c r="E58" s="5"/>
      <c r="F58" s="5"/>
      <c r="H58" s="5"/>
      <c r="I58" s="5"/>
      <c r="J58" s="5"/>
      <c r="K58" s="5"/>
      <c r="L58" s="5"/>
      <c r="M58" s="5"/>
      <c r="N58" s="5"/>
      <c r="O58" s="5"/>
      <c r="P58" s="5"/>
      <c r="Q58" s="5"/>
      <c r="R58" s="5"/>
      <c r="S58" s="5"/>
      <c r="T58" s="5"/>
    </row>
    <row r="59" spans="1:20" s="6" customFormat="1" x14ac:dyDescent="0.2">
      <c r="A59" s="205" t="str">
        <f t="shared" ref="A59:B59" si="5">A96</f>
        <v>&gt;= L2 Pilots</v>
      </c>
      <c r="B59" s="212">
        <f t="shared" si="5"/>
        <v>18</v>
      </c>
      <c r="D59" s="61"/>
      <c r="E59" s="5"/>
      <c r="F59" s="5"/>
      <c r="H59" s="5"/>
      <c r="I59" s="5"/>
      <c r="J59" s="5"/>
      <c r="K59" s="5"/>
      <c r="L59" s="5"/>
      <c r="M59" s="5"/>
      <c r="N59" s="5"/>
      <c r="O59" s="5"/>
      <c r="P59" s="5"/>
      <c r="Q59" s="5"/>
      <c r="R59" s="5"/>
      <c r="S59" s="5"/>
      <c r="T59" s="5"/>
    </row>
    <row r="60" spans="1:20" s="6" customFormat="1" x14ac:dyDescent="0.2">
      <c r="A60" s="205" t="str">
        <f t="shared" ref="A60:B60" si="6">A97</f>
        <v>Flight Engineer Upper Limit</v>
      </c>
      <c r="B60" s="212">
        <f t="shared" si="6"/>
        <v>18</v>
      </c>
      <c r="D60" s="5"/>
      <c r="E60" s="5"/>
      <c r="F60" s="5"/>
      <c r="H60" s="5"/>
      <c r="I60" s="5"/>
      <c r="J60" s="5"/>
      <c r="K60" s="5"/>
      <c r="L60" s="5"/>
      <c r="M60" s="5"/>
      <c r="N60" s="5"/>
      <c r="O60" s="5"/>
      <c r="P60" s="5"/>
      <c r="Q60" s="5"/>
      <c r="R60" s="5"/>
      <c r="S60" s="5"/>
      <c r="T60" s="5"/>
    </row>
    <row r="61" spans="1:20" s="6" customFormat="1" x14ac:dyDescent="0.2">
      <c r="A61" s="205" t="str">
        <f t="shared" ref="A61:B61" si="7">A98</f>
        <v>Flight Engineer Lower Limit</v>
      </c>
      <c r="B61" s="212">
        <f t="shared" si="7"/>
        <v>12</v>
      </c>
      <c r="D61" s="5"/>
      <c r="E61" s="5"/>
      <c r="F61" s="5"/>
      <c r="H61" s="5"/>
      <c r="I61" s="5"/>
      <c r="J61" s="5"/>
      <c r="K61" s="5"/>
      <c r="L61" s="5"/>
      <c r="M61" s="5"/>
      <c r="N61" s="5"/>
      <c r="O61" s="5"/>
      <c r="P61" s="5"/>
      <c r="Q61" s="5"/>
      <c r="R61" s="5"/>
      <c r="S61" s="5"/>
      <c r="T61" s="5"/>
    </row>
    <row r="62" spans="1:20" s="6" customFormat="1" x14ac:dyDescent="0.2">
      <c r="A62" s="205" t="str">
        <f t="shared" ref="A62:B62" si="8">A99</f>
        <v>&gt;= L4 Flight Engineers</v>
      </c>
      <c r="B62" s="212">
        <f t="shared" si="8"/>
        <v>1</v>
      </c>
      <c r="D62" s="61"/>
      <c r="E62" s="5"/>
      <c r="F62" s="5"/>
      <c r="H62" s="5"/>
      <c r="I62" s="5"/>
      <c r="J62" s="5"/>
      <c r="K62" s="5"/>
      <c r="L62" s="5"/>
      <c r="M62" s="5"/>
      <c r="N62" s="5"/>
      <c r="O62" s="5"/>
      <c r="P62" s="5"/>
      <c r="Q62" s="5"/>
      <c r="R62" s="5"/>
      <c r="S62" s="5"/>
      <c r="T62" s="5"/>
    </row>
    <row r="63" spans="1:20" s="6" customFormat="1" x14ac:dyDescent="0.2">
      <c r="A63" s="205" t="str">
        <f t="shared" ref="A63:B63" si="9">A100</f>
        <v>&gt;= L3 Flight Engineers</v>
      </c>
      <c r="B63" s="212">
        <f t="shared" si="9"/>
        <v>12</v>
      </c>
      <c r="D63" s="61"/>
      <c r="E63" s="5"/>
      <c r="F63" s="5"/>
      <c r="H63" s="5"/>
      <c r="I63" s="5"/>
      <c r="J63" s="5"/>
      <c r="K63" s="5"/>
      <c r="L63" s="5"/>
      <c r="M63" s="5"/>
      <c r="N63" s="5"/>
      <c r="O63" s="5"/>
      <c r="P63" s="5"/>
      <c r="Q63" s="5"/>
      <c r="R63" s="5"/>
      <c r="S63" s="5"/>
      <c r="T63" s="5"/>
    </row>
    <row r="64" spans="1:20" s="6" customFormat="1" x14ac:dyDescent="0.2">
      <c r="A64" s="205" t="str">
        <f t="shared" ref="A64:B64" si="10">A101</f>
        <v>Loadmaster Upper Limit</v>
      </c>
      <c r="B64" s="212">
        <f t="shared" si="10"/>
        <v>18</v>
      </c>
      <c r="D64" s="5"/>
      <c r="E64" s="5"/>
      <c r="F64" s="5"/>
      <c r="G64" s="14"/>
      <c r="H64" s="5"/>
      <c r="I64" s="5"/>
      <c r="J64" s="5"/>
      <c r="K64" s="5"/>
      <c r="L64" s="5"/>
      <c r="M64" s="5"/>
      <c r="N64" s="5"/>
      <c r="O64" s="5"/>
      <c r="P64" s="5"/>
      <c r="Q64" s="5"/>
      <c r="R64" s="5"/>
      <c r="S64" s="5"/>
      <c r="T64" s="5"/>
    </row>
    <row r="65" spans="1:20" s="6" customFormat="1" x14ac:dyDescent="0.2">
      <c r="A65" s="205" t="str">
        <f t="shared" ref="A65:B65" si="11">A102</f>
        <v>Loadmaster Lower Limit</v>
      </c>
      <c r="B65" s="212">
        <f t="shared" si="11"/>
        <v>12</v>
      </c>
      <c r="D65" s="5"/>
      <c r="E65" s="5"/>
      <c r="F65" s="5"/>
      <c r="G65" s="14"/>
      <c r="H65" s="5"/>
      <c r="I65" s="5"/>
      <c r="J65" s="5"/>
      <c r="K65" s="5"/>
      <c r="L65" s="5"/>
      <c r="M65" s="5"/>
      <c r="N65" s="5"/>
      <c r="O65" s="5"/>
      <c r="P65" s="5"/>
      <c r="Q65" s="5"/>
      <c r="R65" s="5"/>
      <c r="S65" s="5"/>
      <c r="T65" s="5"/>
    </row>
    <row r="66" spans="1:20" s="6" customFormat="1" x14ac:dyDescent="0.2">
      <c r="A66" s="205" t="str">
        <f t="shared" ref="A66:B66" si="12">A103</f>
        <v>&gt;= L4 LM</v>
      </c>
      <c r="B66" s="212">
        <f t="shared" si="12"/>
        <v>1</v>
      </c>
      <c r="D66" s="61"/>
      <c r="E66" s="5"/>
      <c r="F66" s="5"/>
      <c r="G66" s="14"/>
      <c r="H66" s="5"/>
      <c r="I66" s="5"/>
      <c r="J66" s="5"/>
      <c r="K66" s="5"/>
      <c r="L66" s="5"/>
      <c r="M66" s="5"/>
      <c r="N66" s="5"/>
      <c r="O66" s="5"/>
      <c r="P66" s="5"/>
      <c r="Q66" s="5"/>
      <c r="R66" s="5"/>
      <c r="S66" s="5"/>
      <c r="T66" s="5"/>
    </row>
    <row r="67" spans="1:20" s="6" customFormat="1" x14ac:dyDescent="0.2">
      <c r="A67" s="205" t="str">
        <f t="shared" ref="A67:B67" si="13">A104</f>
        <v>&gt;= L3 LM</v>
      </c>
      <c r="B67" s="212">
        <f t="shared" si="13"/>
        <v>12</v>
      </c>
      <c r="D67" s="61"/>
      <c r="E67" s="5"/>
      <c r="F67" s="5"/>
      <c r="G67" s="14"/>
      <c r="H67" s="5"/>
      <c r="I67" s="5"/>
      <c r="J67" s="5"/>
      <c r="K67" s="5"/>
      <c r="L67" s="5"/>
      <c r="M67" s="5"/>
      <c r="N67" s="5"/>
      <c r="O67" s="5"/>
      <c r="P67" s="5"/>
      <c r="Q67" s="5"/>
      <c r="R67" s="5"/>
      <c r="S67" s="5"/>
      <c r="T67" s="5"/>
    </row>
    <row r="68" spans="1:20" s="6" customFormat="1" x14ac:dyDescent="0.2">
      <c r="A68" s="205" t="str">
        <f t="shared" ref="A68:B68" si="14">A105</f>
        <v>2LM Upper Limit</v>
      </c>
      <c r="B68" s="212">
        <f t="shared" si="14"/>
        <v>27</v>
      </c>
      <c r="D68" s="61"/>
      <c r="E68" s="5"/>
      <c r="F68" s="5"/>
      <c r="G68" s="14"/>
      <c r="H68" s="5"/>
      <c r="I68" s="5"/>
      <c r="J68" s="5"/>
      <c r="K68" s="5"/>
      <c r="L68" s="5"/>
      <c r="M68" s="5"/>
      <c r="N68" s="5"/>
      <c r="O68" s="5"/>
      <c r="P68" s="5"/>
      <c r="Q68" s="5"/>
      <c r="R68" s="5"/>
      <c r="S68" s="5"/>
      <c r="T68" s="5"/>
    </row>
    <row r="69" spans="1:20" s="6" customFormat="1" x14ac:dyDescent="0.2">
      <c r="A69" s="205" t="str">
        <f t="shared" ref="A69:B69" si="15">A106</f>
        <v>2LM Lower Limit</v>
      </c>
      <c r="B69" s="212">
        <f t="shared" si="15"/>
        <v>18</v>
      </c>
      <c r="E69" s="5"/>
      <c r="F69" s="5"/>
      <c r="G69" s="14"/>
      <c r="H69" s="5"/>
      <c r="I69" s="5"/>
      <c r="J69" s="5"/>
      <c r="K69" s="5"/>
      <c r="L69" s="5"/>
      <c r="M69" s="5"/>
      <c r="N69" s="5"/>
      <c r="O69" s="5"/>
      <c r="P69" s="5"/>
      <c r="Q69" s="5"/>
      <c r="R69" s="5"/>
      <c r="S69" s="5"/>
      <c r="T69" s="5"/>
    </row>
    <row r="70" spans="1:20" s="6" customFormat="1" x14ac:dyDescent="0.2">
      <c r="A70" s="205" t="str">
        <f t="shared" ref="A70:B70" si="16">A107</f>
        <v>&gt;= L2 LM</v>
      </c>
      <c r="B70" s="212">
        <f t="shared" si="16"/>
        <v>18</v>
      </c>
      <c r="D70" s="5"/>
      <c r="E70" s="5"/>
      <c r="F70" s="5"/>
      <c r="G70" s="14"/>
      <c r="H70" s="5"/>
      <c r="I70" s="5"/>
      <c r="J70" s="5"/>
      <c r="K70" s="5"/>
      <c r="L70" s="5"/>
      <c r="M70" s="5"/>
      <c r="N70" s="5"/>
      <c r="O70" s="5"/>
      <c r="P70" s="5"/>
      <c r="Q70" s="5"/>
      <c r="R70" s="5"/>
      <c r="S70" s="5"/>
      <c r="T70" s="5"/>
    </row>
    <row r="71" spans="1:20" s="6" customFormat="1" x14ac:dyDescent="0.2">
      <c r="A71" s="205" t="str">
        <f t="shared" ref="A71:B71" si="17">A109</f>
        <v># Skilled Crews</v>
      </c>
      <c r="B71" s="212">
        <f t="shared" si="17"/>
        <v>6</v>
      </c>
      <c r="D71" s="5"/>
      <c r="E71" s="5"/>
      <c r="F71" s="5"/>
      <c r="G71" s="14"/>
      <c r="H71" s="5"/>
      <c r="I71" s="5"/>
      <c r="J71" s="5"/>
      <c r="K71" s="5"/>
      <c r="L71" s="5"/>
      <c r="M71" s="5"/>
      <c r="N71" s="5"/>
      <c r="O71" s="5"/>
      <c r="P71" s="5"/>
      <c r="Q71" s="5"/>
      <c r="R71" s="5"/>
      <c r="S71" s="5"/>
      <c r="T71" s="5"/>
    </row>
    <row r="72" spans="1:20" s="6" customFormat="1" ht="12.75" x14ac:dyDescent="0.2">
      <c r="A72" s="237" t="s">
        <v>137</v>
      </c>
      <c r="B72" s="241"/>
      <c r="D72" s="5"/>
      <c r="E72" s="5"/>
      <c r="F72" s="5"/>
      <c r="G72" s="14"/>
      <c r="H72" s="5"/>
      <c r="I72" s="5"/>
      <c r="J72" s="5"/>
      <c r="K72" s="5"/>
      <c r="L72" s="5"/>
      <c r="M72" s="5"/>
      <c r="N72" s="5"/>
      <c r="O72" s="5"/>
      <c r="P72" s="5"/>
      <c r="Q72" s="5"/>
      <c r="R72" s="5"/>
      <c r="S72" s="5"/>
      <c r="T72" s="5"/>
    </row>
    <row r="73" spans="1:20" s="6" customFormat="1" x14ac:dyDescent="0.2">
      <c r="A73" s="238" t="s">
        <v>138</v>
      </c>
      <c r="B73" s="239">
        <v>0.8</v>
      </c>
      <c r="D73" s="5"/>
      <c r="E73" s="5"/>
      <c r="F73" s="5"/>
      <c r="G73" s="14"/>
      <c r="H73" s="5"/>
      <c r="I73" s="5"/>
      <c r="J73" s="5"/>
      <c r="K73" s="5"/>
      <c r="L73" s="5"/>
      <c r="M73" s="5"/>
      <c r="N73" s="5"/>
      <c r="O73" s="5"/>
      <c r="P73" s="5"/>
      <c r="Q73" s="5"/>
      <c r="R73" s="5"/>
      <c r="S73" s="5"/>
      <c r="T73" s="5"/>
    </row>
    <row r="74" spans="1:20" s="6" customFormat="1" x14ac:dyDescent="0.2">
      <c r="A74" s="238" t="s">
        <v>139</v>
      </c>
      <c r="B74" s="239">
        <v>0.8</v>
      </c>
      <c r="D74" s="5"/>
      <c r="E74" s="5"/>
      <c r="F74" s="5"/>
      <c r="G74" s="14"/>
      <c r="H74" s="5"/>
      <c r="I74" s="5"/>
      <c r="J74" s="5"/>
      <c r="K74" s="5"/>
      <c r="L74" s="5"/>
      <c r="M74" s="5"/>
      <c r="N74" s="5"/>
      <c r="O74" s="5"/>
      <c r="P74" s="5"/>
      <c r="Q74" s="5"/>
      <c r="R74" s="5"/>
      <c r="S74" s="5"/>
      <c r="T74" s="5"/>
    </row>
    <row r="75" spans="1:20" s="6" customFormat="1" x14ac:dyDescent="0.2">
      <c r="A75" s="238" t="s">
        <v>140</v>
      </c>
      <c r="B75" s="239">
        <v>0.75</v>
      </c>
      <c r="D75" s="5"/>
      <c r="E75" s="5"/>
      <c r="F75" s="5"/>
      <c r="G75" s="14"/>
      <c r="H75" s="5"/>
      <c r="I75" s="5"/>
      <c r="J75" s="5"/>
      <c r="K75" s="5"/>
      <c r="L75" s="5"/>
      <c r="M75" s="5"/>
      <c r="N75" s="5"/>
      <c r="O75" s="5"/>
      <c r="P75" s="5"/>
      <c r="Q75" s="5"/>
      <c r="R75" s="5"/>
      <c r="S75" s="5"/>
      <c r="T75" s="5"/>
    </row>
    <row r="76" spans="1:20" s="6" customFormat="1" ht="12.75" x14ac:dyDescent="0.2">
      <c r="A76" s="240" t="s">
        <v>141</v>
      </c>
      <c r="B76" s="239">
        <v>0.8</v>
      </c>
      <c r="D76" s="5"/>
      <c r="E76" s="5"/>
      <c r="F76" s="5"/>
      <c r="G76" s="5"/>
      <c r="H76" s="5"/>
      <c r="I76" s="5"/>
      <c r="J76" s="5"/>
      <c r="K76" s="5"/>
      <c r="L76" s="5"/>
      <c r="M76" s="5"/>
      <c r="N76" s="5"/>
      <c r="O76" s="5"/>
      <c r="P76" s="5"/>
      <c r="Q76" s="5"/>
      <c r="R76" s="5"/>
      <c r="S76" s="5"/>
      <c r="T76" s="5"/>
    </row>
    <row r="77" spans="1:20" s="6" customFormat="1" x14ac:dyDescent="0.2">
      <c r="A77" s="194"/>
      <c r="B77" s="49"/>
      <c r="C77" s="219"/>
      <c r="D77" s="5"/>
      <c r="E77" s="5"/>
      <c r="F77" s="5"/>
      <c r="G77" s="5"/>
      <c r="H77" s="5"/>
      <c r="I77" s="5"/>
      <c r="J77" s="5"/>
      <c r="K77" s="5"/>
      <c r="L77" s="5"/>
      <c r="M77" s="5"/>
      <c r="N77" s="5"/>
      <c r="O77" s="5"/>
      <c r="P77" s="5"/>
      <c r="Q77" s="5"/>
      <c r="R77" s="5"/>
      <c r="S77" s="5"/>
      <c r="T77" s="5"/>
    </row>
    <row r="78" spans="1:20" s="6" customFormat="1" x14ac:dyDescent="0.2">
      <c r="A78" s="194"/>
      <c r="B78" s="49"/>
      <c r="C78" s="219"/>
      <c r="D78" s="5"/>
      <c r="E78" s="5"/>
      <c r="F78" s="5"/>
      <c r="G78" s="5"/>
      <c r="H78" s="5"/>
      <c r="I78" s="5"/>
      <c r="J78" s="5"/>
      <c r="K78" s="5"/>
      <c r="L78" s="5"/>
      <c r="M78" s="5"/>
      <c r="N78" s="5"/>
      <c r="O78" s="5"/>
      <c r="P78" s="5"/>
      <c r="Q78" s="5"/>
      <c r="R78" s="5"/>
      <c r="S78" s="5"/>
      <c r="T78" s="5"/>
    </row>
    <row r="79" spans="1:20" s="6" customFormat="1" ht="12.75" thickBot="1" x14ac:dyDescent="0.25">
      <c r="A79" s="194"/>
      <c r="B79" s="191"/>
      <c r="D79" s="5"/>
      <c r="E79" s="5"/>
      <c r="F79" s="5"/>
      <c r="G79" s="5"/>
      <c r="H79" s="5"/>
      <c r="I79" s="5"/>
      <c r="J79" s="5"/>
      <c r="K79" s="5"/>
      <c r="L79" s="5"/>
      <c r="M79" s="5"/>
      <c r="N79" s="5"/>
      <c r="O79" s="5"/>
      <c r="P79" s="5"/>
      <c r="Q79" s="5"/>
      <c r="R79" s="5"/>
      <c r="S79" s="5"/>
      <c r="T79" s="5"/>
    </row>
    <row r="80" spans="1:20" s="6" customFormat="1" ht="12.75" thickBot="1" x14ac:dyDescent="0.25">
      <c r="A80" s="213" t="s">
        <v>142</v>
      </c>
      <c r="B80" s="214"/>
      <c r="D80" s="5"/>
      <c r="E80" s="5"/>
      <c r="F80" s="5"/>
      <c r="G80" s="5"/>
      <c r="H80" s="5"/>
      <c r="I80" s="5"/>
      <c r="J80" s="5"/>
      <c r="K80" s="5"/>
      <c r="L80" s="5"/>
      <c r="M80" s="5"/>
      <c r="N80" s="5"/>
      <c r="O80" s="5"/>
      <c r="P80" s="5"/>
      <c r="Q80" s="5"/>
      <c r="R80" s="5"/>
      <c r="S80" s="5"/>
      <c r="T80" s="5"/>
    </row>
    <row r="81" spans="1:20" s="6" customFormat="1" x14ac:dyDescent="0.2">
      <c r="A81" s="45" t="s">
        <v>143</v>
      </c>
      <c r="B81" s="62">
        <f>MIN(100,B83+$B$87)</f>
        <v>100</v>
      </c>
      <c r="D81" s="5"/>
      <c r="E81" s="5"/>
      <c r="F81" s="5"/>
      <c r="G81" s="5"/>
      <c r="H81" s="5"/>
      <c r="I81" s="5"/>
      <c r="J81" s="5"/>
      <c r="K81" s="5"/>
      <c r="L81" s="5"/>
      <c r="M81" s="5"/>
      <c r="N81" s="5"/>
      <c r="O81" s="5"/>
      <c r="P81" s="5"/>
      <c r="Q81" s="5"/>
      <c r="R81" s="5"/>
      <c r="S81" s="5"/>
      <c r="T81" s="5"/>
    </row>
    <row r="82" spans="1:20" s="6" customFormat="1" x14ac:dyDescent="0.2">
      <c r="A82" s="46" t="s">
        <v>144</v>
      </c>
      <c r="B82" s="63">
        <f>MIN(100,B83+$B$88)</f>
        <v>100</v>
      </c>
      <c r="D82" s="5"/>
      <c r="E82" s="5"/>
      <c r="F82" s="5"/>
      <c r="G82" s="5"/>
      <c r="H82" s="5"/>
      <c r="I82" s="5"/>
      <c r="J82" s="5"/>
      <c r="K82" s="5"/>
      <c r="L82" s="5"/>
      <c r="M82" s="5"/>
      <c r="N82" s="5"/>
      <c r="O82" s="5"/>
      <c r="P82" s="5"/>
      <c r="Q82" s="5"/>
      <c r="R82" s="5"/>
      <c r="S82" s="5"/>
      <c r="T82" s="5"/>
    </row>
    <row r="83" spans="1:20" s="6" customFormat="1" x14ac:dyDescent="0.2">
      <c r="A83" s="46" t="s">
        <v>145</v>
      </c>
      <c r="B83" s="64">
        <v>100</v>
      </c>
      <c r="D83" s="5"/>
      <c r="E83" s="5"/>
      <c r="F83" s="5"/>
      <c r="G83" s="5"/>
      <c r="H83" s="5"/>
      <c r="I83" s="5"/>
      <c r="J83" s="5"/>
      <c r="K83" s="5"/>
      <c r="L83" s="5"/>
      <c r="M83" s="5"/>
      <c r="N83" s="5"/>
      <c r="O83" s="5"/>
      <c r="P83" s="5"/>
      <c r="Q83" s="5"/>
      <c r="R83" s="5"/>
      <c r="S83" s="5"/>
      <c r="T83" s="5"/>
    </row>
    <row r="84" spans="1:20" s="6" customFormat="1" x14ac:dyDescent="0.2">
      <c r="A84" s="46" t="s">
        <v>146</v>
      </c>
      <c r="B84" s="63">
        <f>MIN(80,IF(B21="Deploy",80,MAX(0,B83-$B$88)))</f>
        <v>80</v>
      </c>
      <c r="D84" s="5"/>
      <c r="E84" s="5"/>
      <c r="F84" s="5"/>
      <c r="G84" s="5"/>
      <c r="H84" s="5"/>
      <c r="I84" s="5"/>
      <c r="J84" s="5"/>
      <c r="K84" s="5"/>
      <c r="L84" s="5"/>
      <c r="M84" s="5"/>
      <c r="N84" s="5"/>
      <c r="O84" s="5"/>
      <c r="P84" s="5"/>
      <c r="Q84" s="5"/>
      <c r="R84" s="5"/>
      <c r="S84" s="5"/>
      <c r="T84" s="5"/>
    </row>
    <row r="85" spans="1:20" s="6" customFormat="1" ht="12.75" thickBot="1" x14ac:dyDescent="0.25">
      <c r="A85" s="47" t="s">
        <v>147</v>
      </c>
      <c r="B85" s="65">
        <f>MIN(60,IF(B21="Deploy",60,MAX(0,B83-$B$87)))</f>
        <v>60</v>
      </c>
      <c r="D85" s="5"/>
      <c r="E85" s="5"/>
      <c r="F85" s="5"/>
      <c r="G85" s="5"/>
      <c r="H85" s="5"/>
      <c r="I85" s="5"/>
      <c r="J85" s="5"/>
      <c r="K85" s="5"/>
      <c r="L85" s="5"/>
      <c r="M85" s="5"/>
      <c r="N85" s="5"/>
      <c r="O85" s="5"/>
      <c r="P85" s="5"/>
      <c r="Q85" s="5"/>
      <c r="R85" s="5"/>
      <c r="S85" s="5"/>
      <c r="T85" s="5"/>
    </row>
    <row r="86" spans="1:20" s="6" customFormat="1" ht="12.75" thickBot="1" x14ac:dyDescent="0.25">
      <c r="A86" s="48" t="s">
        <v>148</v>
      </c>
      <c r="B86" s="66">
        <v>80</v>
      </c>
      <c r="D86" s="5"/>
      <c r="E86" s="5"/>
      <c r="F86" s="5"/>
      <c r="G86" s="5"/>
      <c r="H86" s="5"/>
      <c r="I86" s="5"/>
      <c r="J86" s="5"/>
      <c r="K86" s="5"/>
      <c r="L86" s="5"/>
      <c r="M86" s="5"/>
      <c r="N86" s="5"/>
      <c r="O86" s="5"/>
      <c r="P86" s="5"/>
      <c r="Q86" s="5"/>
      <c r="R86" s="5"/>
      <c r="S86" s="5"/>
      <c r="T86" s="5"/>
    </row>
    <row r="87" spans="1:20" s="6" customFormat="1" x14ac:dyDescent="0.2">
      <c r="A87" s="215" t="s">
        <v>149</v>
      </c>
      <c r="B87" s="216">
        <v>40</v>
      </c>
      <c r="D87" s="5"/>
      <c r="E87" s="5"/>
      <c r="F87" s="5"/>
      <c r="G87" s="5"/>
      <c r="H87" s="5"/>
      <c r="I87" s="5"/>
      <c r="J87" s="5"/>
      <c r="K87" s="5"/>
      <c r="L87" s="5"/>
      <c r="M87" s="5"/>
      <c r="N87" s="5"/>
      <c r="O87" s="5"/>
      <c r="P87" s="5"/>
      <c r="Q87" s="5"/>
      <c r="R87" s="5"/>
      <c r="S87" s="5"/>
      <c r="T87" s="5"/>
    </row>
    <row r="88" spans="1:20" s="6" customFormat="1" ht="12.75" thickBot="1" x14ac:dyDescent="0.25">
      <c r="A88" s="58" t="s">
        <v>150</v>
      </c>
      <c r="B88" s="217">
        <v>20</v>
      </c>
      <c r="D88" s="5"/>
      <c r="E88" s="5"/>
      <c r="F88" s="5"/>
      <c r="G88" s="5"/>
      <c r="H88" s="5"/>
      <c r="I88" s="5"/>
      <c r="J88" s="5"/>
      <c r="K88" s="5"/>
      <c r="L88" s="5"/>
      <c r="M88" s="5"/>
      <c r="N88" s="5"/>
      <c r="O88" s="5"/>
      <c r="P88" s="5"/>
      <c r="Q88" s="5"/>
      <c r="R88" s="5"/>
      <c r="S88" s="5"/>
      <c r="T88" s="5"/>
    </row>
    <row r="89" spans="1:20" s="6" customFormat="1" ht="12.75" thickBot="1" x14ac:dyDescent="0.25">
      <c r="A89" s="49"/>
      <c r="B89" s="49"/>
      <c r="D89" s="5"/>
      <c r="E89" s="5"/>
      <c r="F89" s="5"/>
      <c r="G89" s="5"/>
      <c r="H89" s="5"/>
      <c r="I89" s="5"/>
      <c r="J89" s="5"/>
      <c r="K89" s="5"/>
      <c r="L89" s="5"/>
      <c r="M89" s="5"/>
      <c r="N89" s="5"/>
      <c r="O89" s="5"/>
      <c r="P89" s="5"/>
      <c r="Q89" s="5"/>
      <c r="R89" s="5"/>
      <c r="S89" s="5"/>
      <c r="T89" s="5"/>
    </row>
    <row r="90" spans="1:20" s="6" customFormat="1" ht="12.75" thickBot="1" x14ac:dyDescent="0.25">
      <c r="A90" s="299" t="s">
        <v>151</v>
      </c>
      <c r="B90" s="300"/>
      <c r="D90" s="5"/>
      <c r="E90" s="5"/>
      <c r="F90" s="5"/>
      <c r="G90" s="5"/>
      <c r="H90" s="5"/>
      <c r="I90" s="5"/>
      <c r="J90" s="5"/>
      <c r="K90" s="5"/>
      <c r="L90" s="5"/>
      <c r="M90" s="5"/>
      <c r="N90" s="5"/>
      <c r="O90" s="5"/>
      <c r="P90" s="5"/>
      <c r="Q90" s="5"/>
      <c r="R90" s="5"/>
      <c r="S90" s="5"/>
      <c r="T90" s="5"/>
    </row>
    <row r="91" spans="1:20" s="6" customFormat="1" ht="12.75" thickBot="1" x14ac:dyDescent="0.25">
      <c r="A91" s="299" t="s">
        <v>152</v>
      </c>
      <c r="B91" s="300"/>
      <c r="D91" s="5"/>
      <c r="E91" s="5"/>
      <c r="F91" s="5"/>
      <c r="G91" s="5"/>
      <c r="H91" s="5"/>
      <c r="I91" s="5"/>
      <c r="J91" s="5"/>
      <c r="K91" s="5"/>
      <c r="L91" s="5"/>
      <c r="M91" s="5"/>
      <c r="N91" s="5"/>
      <c r="O91" s="5"/>
      <c r="P91" s="5"/>
      <c r="Q91" s="5"/>
      <c r="R91" s="5"/>
      <c r="S91" s="5"/>
      <c r="T91" s="5"/>
    </row>
    <row r="92" spans="1:20" s="6" customFormat="1" x14ac:dyDescent="0.2">
      <c r="A92" s="50" t="s">
        <v>195</v>
      </c>
      <c r="B92" s="72">
        <v>27</v>
      </c>
      <c r="D92" s="5"/>
      <c r="E92" s="5"/>
      <c r="F92" s="5"/>
      <c r="G92" s="5"/>
      <c r="H92" s="5"/>
      <c r="I92" s="5"/>
      <c r="J92" s="5"/>
      <c r="K92" s="5"/>
      <c r="L92" s="5"/>
      <c r="M92" s="5"/>
      <c r="N92" s="5"/>
      <c r="O92" s="5"/>
      <c r="P92" s="5"/>
      <c r="Q92" s="5"/>
      <c r="R92" s="5"/>
      <c r="S92" s="5"/>
      <c r="T92" s="5"/>
    </row>
    <row r="93" spans="1:20" s="6" customFormat="1" x14ac:dyDescent="0.2">
      <c r="A93" s="51" t="s">
        <v>196</v>
      </c>
      <c r="B93" s="52">
        <f>ROUNDUP($B$92*$B$27,0)</f>
        <v>18</v>
      </c>
      <c r="D93" s="5"/>
      <c r="E93" s="5"/>
      <c r="F93" s="5"/>
      <c r="G93" s="5"/>
      <c r="H93" s="5"/>
      <c r="I93" s="5"/>
      <c r="J93" s="5"/>
      <c r="K93" s="5"/>
      <c r="L93" s="5"/>
      <c r="M93" s="5"/>
      <c r="N93" s="5"/>
      <c r="O93" s="5"/>
      <c r="P93" s="5"/>
      <c r="Q93" s="5"/>
      <c r="R93" s="5"/>
      <c r="S93" s="5"/>
      <c r="T93" s="5"/>
    </row>
    <row r="94" spans="1:20" s="6" customFormat="1" x14ac:dyDescent="0.2">
      <c r="A94" s="51" t="s">
        <v>197</v>
      </c>
      <c r="B94" s="52">
        <v>1</v>
      </c>
      <c r="D94" s="5"/>
      <c r="E94" s="5"/>
      <c r="F94" s="5"/>
      <c r="G94" s="5"/>
      <c r="H94" s="5"/>
      <c r="I94" s="5"/>
      <c r="J94" s="5"/>
      <c r="K94" s="5"/>
      <c r="L94" s="5"/>
      <c r="M94" s="5"/>
      <c r="N94" s="5"/>
      <c r="O94" s="5"/>
      <c r="P94" s="5"/>
      <c r="Q94" s="5"/>
      <c r="R94" s="5"/>
      <c r="S94" s="5"/>
      <c r="T94" s="5"/>
    </row>
    <row r="95" spans="1:20" s="6" customFormat="1" x14ac:dyDescent="0.2">
      <c r="A95" s="51" t="s">
        <v>198</v>
      </c>
      <c r="B95" s="52">
        <v>6</v>
      </c>
      <c r="D95" s="5"/>
      <c r="E95" s="5"/>
      <c r="F95" s="5"/>
      <c r="G95" s="5"/>
      <c r="H95" s="5"/>
      <c r="I95" s="5"/>
      <c r="J95" s="5"/>
      <c r="K95" s="5"/>
      <c r="L95" s="5"/>
      <c r="M95" s="5"/>
      <c r="N95" s="5"/>
      <c r="O95" s="5"/>
      <c r="P95" s="5"/>
      <c r="Q95" s="5"/>
      <c r="R95" s="5"/>
      <c r="S95" s="5"/>
      <c r="T95" s="5"/>
    </row>
    <row r="96" spans="1:20" s="6" customFormat="1" x14ac:dyDescent="0.2">
      <c r="A96" s="51" t="s">
        <v>199</v>
      </c>
      <c r="B96" s="52">
        <f>$B$93</f>
        <v>18</v>
      </c>
      <c r="C96" s="1"/>
      <c r="D96" s="1"/>
      <c r="E96" s="1"/>
      <c r="F96" s="1"/>
      <c r="G96" s="1"/>
      <c r="H96" s="1"/>
      <c r="I96" s="1"/>
      <c r="J96" s="1"/>
      <c r="K96" s="1"/>
      <c r="L96" s="13"/>
      <c r="M96" s="14"/>
      <c r="N96" s="13"/>
      <c r="O96" s="13"/>
      <c r="P96" s="13"/>
      <c r="Q96" s="13"/>
      <c r="R96" s="13"/>
      <c r="S96" s="13"/>
      <c r="T96" s="13"/>
    </row>
    <row r="97" spans="1:13" x14ac:dyDescent="0.2">
      <c r="A97" s="51" t="s">
        <v>200</v>
      </c>
      <c r="B97" s="52">
        <v>18</v>
      </c>
      <c r="D97" s="5"/>
      <c r="E97" s="5"/>
      <c r="F97" s="5"/>
      <c r="G97" s="5"/>
      <c r="H97" s="5"/>
      <c r="I97" s="5"/>
      <c r="J97" s="5"/>
      <c r="K97" s="5"/>
      <c r="M97" s="15"/>
    </row>
    <row r="98" spans="1:13" x14ac:dyDescent="0.2">
      <c r="A98" s="51" t="s">
        <v>201</v>
      </c>
      <c r="B98" s="52">
        <f>ROUNDUP($B$97*$B$27,0)</f>
        <v>12</v>
      </c>
      <c r="D98" s="5"/>
      <c r="E98" s="5"/>
      <c r="F98" s="5"/>
      <c r="G98" s="5"/>
      <c r="H98" s="5"/>
      <c r="I98" s="5"/>
      <c r="J98" s="5"/>
      <c r="K98" s="5"/>
      <c r="M98" s="15"/>
    </row>
    <row r="99" spans="1:13" x14ac:dyDescent="0.2">
      <c r="A99" s="51" t="s">
        <v>202</v>
      </c>
      <c r="B99" s="52">
        <v>1</v>
      </c>
      <c r="D99" s="5"/>
      <c r="E99" s="5"/>
      <c r="F99" s="5"/>
      <c r="G99" s="5"/>
      <c r="H99" s="5"/>
      <c r="I99" s="5"/>
      <c r="J99" s="5"/>
      <c r="K99" s="5"/>
      <c r="M99" s="15"/>
    </row>
    <row r="100" spans="1:13" x14ac:dyDescent="0.2">
      <c r="A100" s="51" t="s">
        <v>203</v>
      </c>
      <c r="B100" s="52">
        <f>$B$98</f>
        <v>12</v>
      </c>
      <c r="D100" s="5"/>
      <c r="E100" s="5"/>
      <c r="F100" s="5"/>
      <c r="G100" s="5"/>
      <c r="H100" s="5"/>
      <c r="I100" s="5"/>
      <c r="J100" s="5"/>
      <c r="K100" s="5"/>
      <c r="M100" s="15"/>
    </row>
    <row r="101" spans="1:13" x14ac:dyDescent="0.2">
      <c r="A101" s="51" t="s">
        <v>164</v>
      </c>
      <c r="B101" s="52">
        <v>18</v>
      </c>
      <c r="D101" s="5"/>
      <c r="E101" s="5"/>
      <c r="F101" s="5"/>
      <c r="G101" s="5"/>
      <c r="H101" s="5"/>
      <c r="I101" s="5"/>
      <c r="J101" s="5"/>
      <c r="K101" s="5"/>
      <c r="M101" s="15"/>
    </row>
    <row r="102" spans="1:13" x14ac:dyDescent="0.2">
      <c r="A102" s="51" t="s">
        <v>165</v>
      </c>
      <c r="B102" s="52">
        <f>ROUNDUP($B$101*$B$27,0)</f>
        <v>12</v>
      </c>
      <c r="D102" s="5"/>
      <c r="E102" s="5"/>
      <c r="F102" s="5"/>
      <c r="G102" s="5"/>
      <c r="H102" s="5"/>
      <c r="I102" s="5"/>
      <c r="J102" s="5"/>
      <c r="K102" s="5"/>
      <c r="M102" s="15"/>
    </row>
    <row r="103" spans="1:13" x14ac:dyDescent="0.2">
      <c r="A103" s="51" t="s">
        <v>166</v>
      </c>
      <c r="B103" s="52">
        <v>1</v>
      </c>
      <c r="D103" s="5"/>
      <c r="E103" s="5"/>
      <c r="F103" s="5"/>
      <c r="G103" s="5"/>
      <c r="H103" s="5"/>
      <c r="I103" s="5"/>
      <c r="J103" s="5"/>
      <c r="K103" s="5"/>
      <c r="M103" s="15"/>
    </row>
    <row r="104" spans="1:13" x14ac:dyDescent="0.2">
      <c r="A104" s="51" t="s">
        <v>167</v>
      </c>
      <c r="B104" s="52">
        <f>$B$102</f>
        <v>12</v>
      </c>
      <c r="D104" s="5"/>
      <c r="E104" s="5"/>
      <c r="F104" s="5"/>
      <c r="G104" s="5"/>
      <c r="H104" s="5"/>
      <c r="I104" s="5"/>
      <c r="J104" s="5"/>
      <c r="K104" s="5"/>
      <c r="M104" s="15"/>
    </row>
    <row r="105" spans="1:13" x14ac:dyDescent="0.2">
      <c r="A105" s="51" t="s">
        <v>204</v>
      </c>
      <c r="B105" s="52">
        <v>27</v>
      </c>
      <c r="D105" s="5"/>
      <c r="E105" s="5"/>
      <c r="F105" s="5"/>
      <c r="G105" s="5"/>
      <c r="H105" s="5"/>
      <c r="I105" s="5"/>
      <c r="J105" s="5"/>
      <c r="K105" s="5"/>
      <c r="M105" s="15"/>
    </row>
    <row r="106" spans="1:13" x14ac:dyDescent="0.2">
      <c r="A106" s="51" t="s">
        <v>205</v>
      </c>
      <c r="B106" s="52">
        <f>ROUNDUP($B$105*$B$27,0)</f>
        <v>18</v>
      </c>
      <c r="D106" s="5"/>
      <c r="E106" s="5"/>
      <c r="F106" s="5"/>
      <c r="G106" s="5"/>
      <c r="H106" s="5"/>
      <c r="I106" s="5"/>
      <c r="J106" s="5"/>
      <c r="K106" s="5"/>
      <c r="M106" s="15"/>
    </row>
    <row r="107" spans="1:13" x14ac:dyDescent="0.2">
      <c r="A107" s="51" t="s">
        <v>168</v>
      </c>
      <c r="B107" s="52">
        <f>$B$106</f>
        <v>18</v>
      </c>
      <c r="D107" s="5"/>
      <c r="E107" s="5"/>
      <c r="F107" s="5"/>
      <c r="G107" s="5"/>
      <c r="H107" s="5"/>
      <c r="I107" s="5"/>
      <c r="J107" s="5"/>
      <c r="K107" s="5"/>
      <c r="M107" s="15"/>
    </row>
    <row r="108" spans="1:13" x14ac:dyDescent="0.2">
      <c r="A108" s="51" t="s">
        <v>206</v>
      </c>
      <c r="B108" s="52">
        <f>MIN(ROUNDDOWN(($B$92/3),0),ROUNDDOWN(($B$97/2),0),ROUNDDOWN(($B$101/2),0),$B$105)</f>
        <v>9</v>
      </c>
    </row>
    <row r="109" spans="1:13" ht="12.75" thickBot="1" x14ac:dyDescent="0.25">
      <c r="A109" s="53" t="s">
        <v>170</v>
      </c>
      <c r="B109" s="52">
        <f>MIN(IF(ROUNDDOWN(($B$96-$B$95)/2,0)&lt;$B$95,ROUNDDOWN(($B$95+($B$96-$B$95))/3,0),$B$95),MIN(IF(ROUNDDOWN(($B$104/2),0)&lt;$B$107,ROUNDDOWN($B$104/2,0),ROUNDDOWN((($B$104 + $B$107)/3),0)),ROUNDDOWN($B$100/2,0)))</f>
        <v>6</v>
      </c>
    </row>
    <row r="110" spans="1:13" ht="12.75" thickBot="1" x14ac:dyDescent="0.25">
      <c r="A110" s="301" t="s">
        <v>207</v>
      </c>
      <c r="B110" s="302"/>
    </row>
    <row r="111" spans="1:13" ht="12.75" thickBot="1" x14ac:dyDescent="0.25">
      <c r="A111" s="59" t="s">
        <v>182</v>
      </c>
      <c r="B111" s="60"/>
    </row>
    <row r="112" spans="1:13" x14ac:dyDescent="0.2">
      <c r="A112" s="56"/>
      <c r="B112" s="56"/>
    </row>
    <row r="113" spans="1:20" s="1" customFormat="1" ht="12.75" thickBot="1" x14ac:dyDescent="0.25">
      <c r="A113" s="56"/>
      <c r="B113" s="56"/>
      <c r="L113" s="13"/>
      <c r="M113" s="13"/>
      <c r="N113" s="13"/>
      <c r="O113" s="13"/>
      <c r="P113" s="13"/>
      <c r="Q113" s="13"/>
      <c r="R113" s="13"/>
      <c r="S113" s="13"/>
      <c r="T113" s="13"/>
    </row>
    <row r="114" spans="1:20" s="1" customFormat="1" ht="12.75" thickBot="1" x14ac:dyDescent="0.25">
      <c r="A114" s="299" t="s">
        <v>171</v>
      </c>
      <c r="B114" s="300"/>
      <c r="L114" s="13"/>
      <c r="M114" s="13"/>
      <c r="N114" s="13"/>
      <c r="O114" s="13"/>
      <c r="P114" s="13"/>
      <c r="Q114" s="13"/>
      <c r="R114" s="13"/>
      <c r="S114" s="13"/>
      <c r="T114" s="13"/>
    </row>
    <row r="115" spans="1:20" s="1" customFormat="1" x14ac:dyDescent="0.2">
      <c r="A115" s="57" t="s">
        <v>172</v>
      </c>
      <c r="B115" s="54"/>
      <c r="L115" s="13"/>
      <c r="M115" s="13"/>
      <c r="N115" s="13"/>
      <c r="O115" s="13"/>
      <c r="P115" s="13"/>
      <c r="Q115" s="13"/>
      <c r="R115" s="13"/>
      <c r="S115" s="13"/>
      <c r="T115" s="13"/>
    </row>
    <row r="116" spans="1:20" s="1" customFormat="1" ht="12.75" thickBot="1" x14ac:dyDescent="0.25">
      <c r="A116" s="58" t="s">
        <v>173</v>
      </c>
      <c r="B116" s="55">
        <v>134.80000000000001</v>
      </c>
      <c r="L116" s="13"/>
      <c r="M116" s="13"/>
      <c r="N116" s="13"/>
      <c r="O116" s="13"/>
      <c r="P116" s="13"/>
      <c r="Q116" s="13"/>
      <c r="R116" s="13"/>
      <c r="S116" s="13"/>
      <c r="T116" s="13"/>
    </row>
    <row r="118" spans="1:20" ht="13.5" thickBot="1" x14ac:dyDescent="0.25">
      <c r="J118" s="157"/>
    </row>
    <row r="119" spans="1:20" ht="13.5" thickBot="1" x14ac:dyDescent="0.25">
      <c r="A119" s="218" t="s">
        <v>208</v>
      </c>
      <c r="B119" s="289" t="s">
        <v>175</v>
      </c>
      <c r="C119" s="290"/>
      <c r="D119" s="291" t="s">
        <v>176</v>
      </c>
      <c r="E119" s="292"/>
      <c r="F119" s="293" t="s">
        <v>177</v>
      </c>
      <c r="G119" s="294"/>
      <c r="J119" s="157" t="s">
        <v>178</v>
      </c>
    </row>
    <row r="120" spans="1:20" ht="12.75" x14ac:dyDescent="0.2">
      <c r="A120" s="115" t="s">
        <v>179</v>
      </c>
      <c r="B120" s="116"/>
      <c r="C120" s="117"/>
      <c r="D120" s="117"/>
      <c r="E120" s="117"/>
      <c r="F120" s="117"/>
      <c r="G120" s="118"/>
      <c r="J120" s="160" t="s">
        <v>36</v>
      </c>
    </row>
    <row r="121" spans="1:20" x14ac:dyDescent="0.2">
      <c r="A121" s="119" t="s">
        <v>180</v>
      </c>
      <c r="B121" s="120">
        <v>3</v>
      </c>
      <c r="C121" s="120"/>
      <c r="D121" s="121">
        <v>2</v>
      </c>
      <c r="E121" s="121"/>
      <c r="F121" s="122">
        <v>1</v>
      </c>
      <c r="G121" s="123">
        <v>0</v>
      </c>
    </row>
    <row r="122" spans="1:20" x14ac:dyDescent="0.2">
      <c r="A122" s="119" t="s">
        <v>181</v>
      </c>
      <c r="B122" s="124">
        <v>3</v>
      </c>
      <c r="C122" s="120">
        <v>2</v>
      </c>
      <c r="D122" s="125">
        <v>1</v>
      </c>
      <c r="E122" s="125"/>
      <c r="F122" s="126"/>
      <c r="G122" s="127">
        <v>0</v>
      </c>
    </row>
    <row r="123" spans="1:20" x14ac:dyDescent="0.2">
      <c r="A123" s="128" t="str">
        <f>A32</f>
        <v>Afloat Support Hours Total</v>
      </c>
      <c r="B123" s="129"/>
      <c r="C123" s="130"/>
      <c r="D123" s="130"/>
      <c r="E123" s="130"/>
      <c r="F123" s="130"/>
      <c r="G123" s="131"/>
    </row>
    <row r="124" spans="1:20" x14ac:dyDescent="0.2">
      <c r="A124" s="119" t="str">
        <f>A50</f>
        <v>Ready C-130T Logistic Mission Systems (C)</v>
      </c>
      <c r="B124" s="124" t="s">
        <v>182</v>
      </c>
      <c r="C124" s="120"/>
      <c r="D124" s="125"/>
      <c r="E124" s="125"/>
      <c r="F124" s="126"/>
      <c r="G124" s="127"/>
    </row>
    <row r="125" spans="1:20" x14ac:dyDescent="0.2">
      <c r="A125" s="119" t="str">
        <f t="shared" ref="A125:A126" si="18">A51</f>
        <v>Ready C-130T Extended Overwater Mission Systems (D)</v>
      </c>
      <c r="B125" s="124">
        <v>3</v>
      </c>
      <c r="C125" s="120">
        <v>2</v>
      </c>
      <c r="D125" s="125">
        <v>1</v>
      </c>
      <c r="E125" s="125"/>
      <c r="F125" s="126"/>
      <c r="G125" s="127">
        <v>0</v>
      </c>
    </row>
    <row r="126" spans="1:20" x14ac:dyDescent="0.2">
      <c r="A126" s="119" t="str">
        <f t="shared" si="18"/>
        <v>Ready C-130T Cargo Mission System (K)</v>
      </c>
      <c r="B126" s="120">
        <v>3</v>
      </c>
      <c r="C126" s="120">
        <v>2</v>
      </c>
      <c r="D126" s="121">
        <v>1</v>
      </c>
      <c r="E126" s="121"/>
      <c r="F126" s="122"/>
      <c r="G126" s="123">
        <v>0</v>
      </c>
    </row>
    <row r="127" spans="1:20" ht="12.75" thickBot="1" x14ac:dyDescent="0.25">
      <c r="A127" s="221" t="s">
        <v>183</v>
      </c>
      <c r="B127" s="222">
        <v>3</v>
      </c>
      <c r="C127" s="222">
        <v>2</v>
      </c>
      <c r="D127" s="223">
        <v>1</v>
      </c>
      <c r="E127" s="223"/>
      <c r="F127" s="224"/>
      <c r="G127" s="225">
        <v>0</v>
      </c>
    </row>
  </sheetData>
  <mergeCells count="10">
    <mergeCell ref="B119:C119"/>
    <mergeCell ref="D119:E119"/>
    <mergeCell ref="F119:G119"/>
    <mergeCell ref="A114:B114"/>
    <mergeCell ref="A1:B1"/>
    <mergeCell ref="M1:P1"/>
    <mergeCell ref="C2:G2"/>
    <mergeCell ref="A90:B90"/>
    <mergeCell ref="A91:B91"/>
    <mergeCell ref="A110:B110"/>
  </mergeCells>
  <conditionalFormatting sqref="T19 D15:E15 N15:T15">
    <cfRule type="cellIs" dxfId="132" priority="30" stopIfTrue="1" operator="equal">
      <formula>#REF!</formula>
    </cfRule>
  </conditionalFormatting>
  <conditionalFormatting sqref="C15 C19">
    <cfRule type="cellIs" dxfId="131" priority="29" stopIfTrue="1" operator="equal">
      <formula>B$45</formula>
    </cfRule>
  </conditionalFormatting>
  <conditionalFormatting sqref="B43">
    <cfRule type="cellIs" dxfId="130" priority="28" stopIfTrue="1" operator="equal">
      <formula>B$45</formula>
    </cfRule>
  </conditionalFormatting>
  <conditionalFormatting sqref="L15:M15">
    <cfRule type="cellIs" dxfId="129" priority="27" stopIfTrue="1" operator="equal">
      <formula>L$44</formula>
    </cfRule>
  </conditionalFormatting>
  <conditionalFormatting sqref="G15:K15">
    <cfRule type="cellIs" dxfId="128" priority="26" stopIfTrue="1" operator="equal">
      <formula>#REF!</formula>
    </cfRule>
  </conditionalFormatting>
  <conditionalFormatting sqref="F15">
    <cfRule type="cellIs" dxfId="127" priority="25" stopIfTrue="1" operator="equal">
      <formula>F$40</formula>
    </cfRule>
  </conditionalFormatting>
  <conditionalFormatting sqref="C121:C126">
    <cfRule type="cellIs" dxfId="126" priority="24" operator="equal">
      <formula>B121</formula>
    </cfRule>
  </conditionalFormatting>
  <conditionalFormatting sqref="D121:E126">
    <cfRule type="cellIs" dxfId="125" priority="23" operator="equal">
      <formula>C121</formula>
    </cfRule>
  </conditionalFormatting>
  <conditionalFormatting sqref="E121">
    <cfRule type="cellIs" dxfId="124" priority="22" operator="equal">
      <formula>D121</formula>
    </cfRule>
  </conditionalFormatting>
  <conditionalFormatting sqref="F121">
    <cfRule type="cellIs" dxfId="123" priority="21" operator="equal">
      <formula>E121</formula>
    </cfRule>
  </conditionalFormatting>
  <conditionalFormatting sqref="F122:F126">
    <cfRule type="cellIs" dxfId="122" priority="19" operator="equal">
      <formula>G122</formula>
    </cfRule>
    <cfRule type="cellIs" dxfId="121" priority="20" operator="equal">
      <formula>E122</formula>
    </cfRule>
  </conditionalFormatting>
  <conditionalFormatting sqref="C121:C122">
    <cfRule type="cellIs" dxfId="120" priority="18" operator="equal">
      <formula>B121</formula>
    </cfRule>
  </conditionalFormatting>
  <conditionalFormatting sqref="D121:E122">
    <cfRule type="cellIs" dxfId="119" priority="17" operator="equal">
      <formula>C121</formula>
    </cfRule>
  </conditionalFormatting>
  <conditionalFormatting sqref="E121">
    <cfRule type="cellIs" dxfId="118" priority="16" operator="equal">
      <formula>D121</formula>
    </cfRule>
  </conditionalFormatting>
  <conditionalFormatting sqref="F121">
    <cfRule type="cellIs" dxfId="117" priority="15" operator="equal">
      <formula>E121</formula>
    </cfRule>
  </conditionalFormatting>
  <conditionalFormatting sqref="F122">
    <cfRule type="cellIs" dxfId="116" priority="13" operator="equal">
      <formula>G122</formula>
    </cfRule>
    <cfRule type="cellIs" dxfId="115" priority="14" operator="equal">
      <formula>E122</formula>
    </cfRule>
  </conditionalFormatting>
  <conditionalFormatting sqref="C127">
    <cfRule type="cellIs" dxfId="114" priority="8" operator="equal">
      <formula>B127</formula>
    </cfRule>
  </conditionalFormatting>
  <conditionalFormatting sqref="D127:E127">
    <cfRule type="cellIs" dxfId="113" priority="7" operator="equal">
      <formula>C127</formula>
    </cfRule>
  </conditionalFormatting>
  <conditionalFormatting sqref="F127">
    <cfRule type="cellIs" dxfId="112" priority="5" operator="equal">
      <formula>G127</formula>
    </cfRule>
    <cfRule type="cellIs" dxfId="111" priority="6" operator="equal">
      <formula>E127</formula>
    </cfRule>
  </conditionalFormatting>
  <conditionalFormatting sqref="C127">
    <cfRule type="cellIs" dxfId="110" priority="4" operator="equal">
      <formula>B127</formula>
    </cfRule>
  </conditionalFormatting>
  <conditionalFormatting sqref="D127:E127">
    <cfRule type="cellIs" dxfId="109" priority="3" operator="equal">
      <formula>C127</formula>
    </cfRule>
  </conditionalFormatting>
  <conditionalFormatting sqref="F127">
    <cfRule type="cellIs" dxfId="108" priority="1" operator="equal">
      <formula>G127</formula>
    </cfRule>
    <cfRule type="cellIs" dxfId="107" priority="2" operator="equal">
      <formula>E127</formula>
    </cfRule>
  </conditionalFormatting>
  <dataValidations count="2">
    <dataValidation type="list" allowBlank="1" showInputMessage="1" showErrorMessage="1" sqref="K43" xr:uid="{00000000-0002-0000-0400-000000000000}">
      <formula1>$C$15:$T$15</formula1>
    </dataValidation>
    <dataValidation type="list" allowBlank="1" showInputMessage="1" showErrorMessage="1" sqref="K44" xr:uid="{00000000-0002-0000-0400-000001000000}">
      <formula1>$C$19:$T$19</formula1>
    </dataValidation>
  </dataValidations>
  <hyperlinks>
    <hyperlink ref="I1" location="Inventory!A1" display="Inventory" xr:uid="{00000000-0004-0000-0400-000000000000}"/>
    <hyperlink ref="J120" location="Inventory!A1" display="Inventory" xr:uid="{00000000-0004-0000-0400-000001000000}"/>
    <hyperlink ref="J119" location="'C-130T TMS 3 Plane Standard (U)'!A1" display="Top" xr:uid="{00000000-0004-0000-0400-000002000000}"/>
    <hyperlink ref="I2" location="'C-130T TMS 3 Plane Standard (U)'!A124" display="AMFOM" xr:uid="{00000000-0004-0000-04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2">
    <pageSetUpPr fitToPage="1"/>
  </sheetPr>
  <dimension ref="A1:U127"/>
  <sheetViews>
    <sheetView showGridLines="0" topLeftCell="A29" zoomScaleNormal="100" workbookViewId="0">
      <selection activeCell="A50" sqref="A50"/>
    </sheetView>
  </sheetViews>
  <sheetFormatPr defaultRowHeight="12" x14ac:dyDescent="0.2"/>
  <cols>
    <col min="1" max="1" width="44.14062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209</v>
      </c>
      <c r="B1" s="295"/>
      <c r="C1" s="18"/>
      <c r="D1" s="18"/>
      <c r="E1" s="18"/>
      <c r="F1" s="18"/>
      <c r="I1" s="159" t="s">
        <v>36</v>
      </c>
      <c r="L1" s="20" t="s">
        <v>3</v>
      </c>
      <c r="M1" s="296">
        <v>44835</v>
      </c>
      <c r="N1" s="297"/>
      <c r="O1" s="297"/>
      <c r="P1" s="297"/>
      <c r="T1" s="250" t="s">
        <v>37</v>
      </c>
      <c r="U1" s="19">
        <v>18.04</v>
      </c>
    </row>
    <row r="2" spans="1:21" ht="12.75" x14ac:dyDescent="0.2">
      <c r="A2" s="184" t="s">
        <v>38</v>
      </c>
      <c r="B2" s="185">
        <v>4</v>
      </c>
      <c r="C2" s="298"/>
      <c r="D2" s="298"/>
      <c r="E2" s="298"/>
      <c r="F2" s="298"/>
      <c r="G2" s="298"/>
      <c r="H2" s="7"/>
      <c r="I2" s="161" t="s">
        <v>1</v>
      </c>
      <c r="L2" s="16"/>
    </row>
    <row r="3" spans="1:21" x14ac:dyDescent="0.2">
      <c r="A3" s="184" t="s">
        <v>40</v>
      </c>
      <c r="B3" s="185">
        <f>B4/B2</f>
        <v>3</v>
      </c>
      <c r="C3" s="285"/>
      <c r="D3" s="285"/>
      <c r="E3" s="285"/>
      <c r="F3" s="285"/>
      <c r="G3" s="285"/>
      <c r="H3" s="7"/>
      <c r="L3" s="16"/>
    </row>
    <row r="4" spans="1:21" x14ac:dyDescent="0.2">
      <c r="A4" s="184" t="s">
        <v>41</v>
      </c>
      <c r="B4" s="186">
        <v>12</v>
      </c>
      <c r="C4" s="285"/>
      <c r="D4" s="285"/>
      <c r="E4" s="285"/>
      <c r="F4" s="285"/>
      <c r="G4" s="285"/>
      <c r="H4" s="7"/>
      <c r="L4" s="16"/>
    </row>
    <row r="5" spans="1:21" x14ac:dyDescent="0.2">
      <c r="A5" s="184" t="s">
        <v>42</v>
      </c>
      <c r="B5" s="185">
        <v>3</v>
      </c>
      <c r="C5" s="285"/>
      <c r="D5" s="285"/>
      <c r="E5" s="285"/>
      <c r="F5" s="285"/>
      <c r="G5" s="285"/>
      <c r="H5" s="7"/>
      <c r="L5" s="16"/>
    </row>
    <row r="6" spans="1:21" x14ac:dyDescent="0.2">
      <c r="A6" s="187" t="s">
        <v>43</v>
      </c>
      <c r="B6" s="185">
        <v>1.5</v>
      </c>
      <c r="C6" s="285"/>
      <c r="D6" s="285"/>
      <c r="E6" s="285"/>
      <c r="F6" s="285"/>
      <c r="G6" s="285"/>
      <c r="H6" s="7"/>
    </row>
    <row r="7" spans="1:21" x14ac:dyDescent="0.2">
      <c r="A7" s="184" t="s">
        <v>44</v>
      </c>
      <c r="B7" s="185">
        <f>($B$6*$B$4)</f>
        <v>18</v>
      </c>
      <c r="C7" s="285"/>
      <c r="D7" s="285"/>
      <c r="E7" s="285"/>
      <c r="F7" s="285"/>
      <c r="G7" s="285"/>
      <c r="H7" s="7"/>
    </row>
    <row r="8" spans="1:21" x14ac:dyDescent="0.2">
      <c r="A8" s="184" t="s">
        <v>45</v>
      </c>
      <c r="B8" s="185">
        <f>($B$7/$B$5)</f>
        <v>6</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(B12*$B$2)/12-$B$7</f>
        <v>238.25</v>
      </c>
      <c r="C10" s="36">
        <f>B10/B4</f>
        <v>19.854166666666668</v>
      </c>
      <c r="D10" s="37" t="s">
        <v>47</v>
      </c>
      <c r="E10" s="285"/>
      <c r="F10" s="285"/>
      <c r="G10" s="42" t="s">
        <v>50</v>
      </c>
      <c r="H10" s="41">
        <v>0</v>
      </c>
    </row>
    <row r="11" spans="1:21" x14ac:dyDescent="0.2">
      <c r="A11" s="184" t="s">
        <v>51</v>
      </c>
      <c r="B11" s="185"/>
      <c r="C11" s="38">
        <v>0</v>
      </c>
      <c r="D11" s="39" t="s">
        <v>47</v>
      </c>
      <c r="E11" s="285"/>
      <c r="F11" s="285"/>
      <c r="G11" s="285"/>
      <c r="H11" s="7"/>
    </row>
    <row r="12" spans="1:21" x14ac:dyDescent="0.2">
      <c r="A12" s="184" t="s">
        <v>52</v>
      </c>
      <c r="B12" s="185">
        <v>768.75</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4</v>
      </c>
      <c r="D16" s="17">
        <f t="shared" si="0"/>
        <v>3.84</v>
      </c>
      <c r="E16" s="17">
        <f t="shared" si="0"/>
        <v>3.68</v>
      </c>
      <c r="F16" s="17">
        <f t="shared" si="0"/>
        <v>3.52</v>
      </c>
      <c r="G16" s="17">
        <f t="shared" si="0"/>
        <v>3.36</v>
      </c>
      <c r="H16" s="17">
        <f t="shared" si="0"/>
        <v>3.2</v>
      </c>
      <c r="I16" s="17">
        <f t="shared" si="0"/>
        <v>3.04</v>
      </c>
      <c r="J16" s="17">
        <f t="shared" si="0"/>
        <v>2.88</v>
      </c>
      <c r="K16" s="17">
        <f t="shared" si="0"/>
        <v>2.72</v>
      </c>
      <c r="L16" s="17">
        <f t="shared" si="0"/>
        <v>2.56</v>
      </c>
      <c r="M16" s="17">
        <f t="shared" si="0"/>
        <v>2.4</v>
      </c>
      <c r="N16" s="17">
        <f t="shared" si="0"/>
        <v>2.2400000000000002</v>
      </c>
      <c r="O16" s="17">
        <f t="shared" si="0"/>
        <v>2.08</v>
      </c>
      <c r="P16" s="17">
        <f t="shared" si="0"/>
        <v>1.92</v>
      </c>
      <c r="Q16" s="17">
        <f t="shared" si="0"/>
        <v>1.76</v>
      </c>
      <c r="R16" s="17">
        <f t="shared" si="0"/>
        <v>1.5999999999999961</v>
      </c>
      <c r="S16" s="17">
        <f t="shared" si="0"/>
        <v>1.4399999999999959</v>
      </c>
      <c r="T16" s="17">
        <f t="shared" si="0"/>
        <v>1.279999999999996</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IF(B83&lt;80,B84,MIN(B83,80))</f>
        <v>80</v>
      </c>
      <c r="D26" s="13"/>
      <c r="E26" s="4"/>
      <c r="F26" s="4"/>
      <c r="G26" s="4"/>
      <c r="H26" s="13"/>
      <c r="I26" s="4"/>
      <c r="J26" s="4"/>
      <c r="K26" s="4"/>
      <c r="L26" s="4"/>
      <c r="M26" s="4"/>
      <c r="N26" s="4"/>
      <c r="O26" s="4"/>
      <c r="P26" s="4"/>
      <c r="Q26" s="4"/>
      <c r="S26" s="4"/>
      <c r="T26" s="4"/>
    </row>
    <row r="27" spans="1:20" x14ac:dyDescent="0.2">
      <c r="A27" s="29" t="s">
        <v>103</v>
      </c>
      <c r="B27" s="201">
        <v>0.66</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3.96</v>
      </c>
      <c r="D29" s="13"/>
      <c r="E29" s="4"/>
      <c r="F29" s="4"/>
      <c r="G29" s="4"/>
      <c r="H29" s="13"/>
      <c r="I29" s="4"/>
      <c r="J29" s="4"/>
      <c r="K29" s="4"/>
      <c r="L29" s="4"/>
      <c r="M29" s="4"/>
      <c r="N29" s="4"/>
      <c r="O29" s="4"/>
      <c r="P29" s="4"/>
      <c r="Q29" s="4"/>
      <c r="S29" s="4"/>
      <c r="T29" s="4"/>
    </row>
    <row r="30" spans="1:20" x14ac:dyDescent="0.2">
      <c r="A30" s="31" t="s">
        <v>106</v>
      </c>
      <c r="B30" s="203">
        <f>B29*$B$6</f>
        <v>5.9399999999999995</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238.25</v>
      </c>
      <c r="D32" s="4"/>
      <c r="E32" s="4"/>
      <c r="F32" s="4"/>
      <c r="G32" s="4"/>
      <c r="H32" s="4"/>
      <c r="I32" s="4"/>
      <c r="J32" s="4"/>
      <c r="K32" s="4"/>
      <c r="L32" s="4"/>
      <c r="M32" s="4"/>
      <c r="N32" s="4"/>
      <c r="O32" s="4"/>
      <c r="P32" s="4"/>
      <c r="Q32" s="4"/>
      <c r="S32" s="4"/>
      <c r="T32" s="4"/>
    </row>
    <row r="33" spans="1:20" x14ac:dyDescent="0.2">
      <c r="A33" s="31" t="s">
        <v>109</v>
      </c>
      <c r="B33" s="203">
        <f>($B$32+$B$29*$B$5)</f>
        <v>250.13</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250.13</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90</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H43" s="7"/>
      <c r="J43" s="23" t="s">
        <v>122</v>
      </c>
      <c r="K43" s="8">
        <v>1</v>
      </c>
      <c r="L43" s="9"/>
      <c r="M43" s="9"/>
      <c r="N43" s="4"/>
      <c r="O43" s="4"/>
      <c r="P43" s="4"/>
      <c r="Q43" s="4"/>
      <c r="S43" s="4"/>
      <c r="T43" s="4"/>
    </row>
    <row r="44" spans="1:20" x14ac:dyDescent="0.2">
      <c r="A44" s="34" t="s">
        <v>123</v>
      </c>
      <c r="B44" s="209">
        <v>0.25</v>
      </c>
      <c r="D44" s="4"/>
      <c r="E44" s="24"/>
      <c r="F44" s="9"/>
      <c r="G44" s="9"/>
      <c r="H44" s="9"/>
      <c r="I44" s="9"/>
      <c r="J44" s="6" t="s">
        <v>124</v>
      </c>
      <c r="K44" s="8">
        <v>0</v>
      </c>
      <c r="L44" s="9"/>
      <c r="M44" s="9"/>
      <c r="N44" s="4"/>
      <c r="O44" s="4"/>
      <c r="P44" s="4"/>
      <c r="Q44" s="4"/>
      <c r="S44" s="4"/>
      <c r="T44" s="4"/>
    </row>
    <row r="45" spans="1:20" x14ac:dyDescent="0.2">
      <c r="A45" s="34" t="s">
        <v>125</v>
      </c>
      <c r="B45" s="210">
        <f>$B$42-($B$43+$B$44)</f>
        <v>0.75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4</v>
      </c>
      <c r="D47" s="10"/>
      <c r="N47" s="10"/>
      <c r="O47" s="10"/>
      <c r="P47" s="10"/>
      <c r="Q47" s="10"/>
      <c r="S47" s="10"/>
      <c r="T47" s="10"/>
    </row>
    <row r="48" spans="1:20" s="6" customFormat="1" x14ac:dyDescent="0.2">
      <c r="A48" s="205" t="s">
        <v>129</v>
      </c>
      <c r="B48" s="211">
        <f>ROUND($B$45*$B$2,2)</f>
        <v>3</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191</v>
      </c>
      <c r="B50" s="211">
        <v>0</v>
      </c>
      <c r="D50" s="7"/>
      <c r="E50" s="7"/>
      <c r="F50" s="7"/>
      <c r="G50" s="7"/>
      <c r="H50" s="285"/>
      <c r="I50" s="7"/>
      <c r="J50" s="7"/>
      <c r="K50" s="7"/>
      <c r="L50" s="7"/>
      <c r="M50" s="7"/>
      <c r="N50" s="7"/>
      <c r="O50" s="7"/>
      <c r="P50" s="7"/>
      <c r="Q50" s="7"/>
      <c r="S50" s="7"/>
      <c r="T50" s="7"/>
    </row>
    <row r="51" spans="1:20" s="6" customFormat="1" x14ac:dyDescent="0.2">
      <c r="A51" s="242" t="s">
        <v>192</v>
      </c>
      <c r="B51" s="211">
        <f>ROUND($B$45*$B$2,2)</f>
        <v>3</v>
      </c>
      <c r="D51" s="5"/>
      <c r="E51" s="5"/>
      <c r="F51" s="5"/>
      <c r="G51" s="5"/>
      <c r="H51" s="285"/>
      <c r="I51" s="5"/>
      <c r="J51" s="5"/>
      <c r="K51" s="5"/>
      <c r="L51" s="5"/>
      <c r="M51" s="5"/>
      <c r="N51" s="5"/>
      <c r="O51" s="5"/>
      <c r="P51" s="5"/>
      <c r="Q51" s="5"/>
      <c r="S51" s="5"/>
      <c r="T51" s="5"/>
    </row>
    <row r="52" spans="1:20" s="6" customFormat="1" x14ac:dyDescent="0.2">
      <c r="A52" s="242" t="s">
        <v>193</v>
      </c>
      <c r="B52" s="211">
        <f>ROUND($B$45*$B$2,2)</f>
        <v>3</v>
      </c>
      <c r="D52" s="5"/>
      <c r="E52" s="5"/>
      <c r="F52" s="5"/>
      <c r="G52" s="5"/>
      <c r="H52" s="285"/>
      <c r="I52" s="5"/>
      <c r="J52" s="5"/>
      <c r="K52" s="5"/>
      <c r="L52" s="5"/>
      <c r="M52" s="5"/>
      <c r="N52" s="5"/>
      <c r="O52" s="5"/>
      <c r="P52" s="5"/>
      <c r="Q52" s="5"/>
      <c r="S52" s="5"/>
      <c r="T52" s="5"/>
    </row>
    <row r="53" spans="1:20" s="6" customFormat="1" x14ac:dyDescent="0.2">
      <c r="A53" s="242" t="s">
        <v>194</v>
      </c>
      <c r="B53" s="211">
        <f>B48</f>
        <v>3</v>
      </c>
      <c r="D53" s="5"/>
      <c r="E53" s="5"/>
      <c r="F53" s="5"/>
      <c r="G53" s="5"/>
      <c r="H53" s="285"/>
      <c r="I53" s="5"/>
      <c r="J53" s="5"/>
      <c r="K53" s="5"/>
      <c r="L53" s="5"/>
      <c r="M53" s="5"/>
      <c r="N53" s="5"/>
      <c r="O53" s="5"/>
      <c r="P53" s="5"/>
      <c r="Q53" s="5"/>
      <c r="S53" s="5"/>
      <c r="T53" s="5"/>
    </row>
    <row r="54" spans="1:20" s="6" customFormat="1" x14ac:dyDescent="0.2">
      <c r="A54" s="204" t="s">
        <v>136</v>
      </c>
      <c r="B54" s="188"/>
      <c r="D54" s="5"/>
      <c r="E54" s="5"/>
      <c r="F54" s="5"/>
      <c r="G54" s="5"/>
      <c r="H54" s="5"/>
      <c r="I54" s="5"/>
      <c r="J54" s="5"/>
      <c r="K54" s="5"/>
      <c r="L54" s="5"/>
      <c r="M54" s="5"/>
      <c r="N54" s="5"/>
      <c r="O54" s="5"/>
      <c r="P54" s="5"/>
      <c r="Q54" s="5"/>
      <c r="S54" s="5"/>
      <c r="T54" s="5"/>
    </row>
    <row r="55" spans="1:20" s="6" customFormat="1" x14ac:dyDescent="0.2">
      <c r="A55" s="205" t="str">
        <f>A92</f>
        <v>Pilot Upper Limit</v>
      </c>
      <c r="B55" s="212">
        <f>B92</f>
        <v>36</v>
      </c>
      <c r="D55" s="5"/>
      <c r="E55" s="5"/>
      <c r="F55" s="5"/>
      <c r="G55" s="14"/>
      <c r="H55" s="5"/>
      <c r="I55" s="5"/>
      <c r="J55" s="5"/>
      <c r="K55" s="5"/>
      <c r="L55" s="5"/>
      <c r="M55" s="5"/>
      <c r="N55" s="5"/>
      <c r="O55" s="5"/>
      <c r="P55" s="5"/>
      <c r="Q55" s="5"/>
      <c r="S55" s="5"/>
      <c r="T55" s="5"/>
    </row>
    <row r="56" spans="1:20" s="6" customFormat="1" x14ac:dyDescent="0.2">
      <c r="A56" s="205" t="str">
        <f t="shared" ref="A56:B56" si="2">A93</f>
        <v>Pilot Lower Limit</v>
      </c>
      <c r="B56" s="212">
        <f t="shared" si="2"/>
        <v>24</v>
      </c>
      <c r="D56" s="5"/>
      <c r="E56" s="5"/>
      <c r="F56" s="5"/>
      <c r="H56" s="5"/>
      <c r="I56" s="5"/>
      <c r="J56" s="5"/>
      <c r="K56" s="5"/>
      <c r="L56" s="5"/>
      <c r="M56" s="5"/>
      <c r="N56" s="5"/>
      <c r="O56" s="5"/>
      <c r="P56" s="5"/>
      <c r="Q56" s="5"/>
      <c r="R56" s="5"/>
      <c r="S56" s="5"/>
      <c r="T56" s="5"/>
    </row>
    <row r="57" spans="1:20" s="6" customFormat="1" x14ac:dyDescent="0.2">
      <c r="A57" s="205" t="str">
        <f t="shared" ref="A57:B57" si="3">A94</f>
        <v>&gt;= L4 Pilots</v>
      </c>
      <c r="B57" s="212">
        <f t="shared" si="3"/>
        <v>1</v>
      </c>
      <c r="D57" s="61"/>
      <c r="E57" s="5"/>
      <c r="F57" s="5"/>
      <c r="H57" s="5"/>
      <c r="I57" s="5"/>
      <c r="J57" s="5"/>
      <c r="K57" s="5"/>
      <c r="L57" s="5"/>
      <c r="M57" s="5"/>
      <c r="N57" s="5"/>
      <c r="O57" s="5"/>
      <c r="P57" s="5"/>
      <c r="Q57" s="5"/>
      <c r="R57" s="5"/>
      <c r="S57" s="5"/>
      <c r="T57" s="5"/>
    </row>
    <row r="58" spans="1:20" s="6" customFormat="1" x14ac:dyDescent="0.2">
      <c r="A58" s="205" t="str">
        <f t="shared" ref="A58:B58" si="4">A95</f>
        <v>&gt;= L3 Pilots</v>
      </c>
      <c r="B58" s="212">
        <f t="shared" si="4"/>
        <v>8</v>
      </c>
      <c r="D58" s="61"/>
      <c r="E58" s="5"/>
      <c r="F58" s="5"/>
      <c r="H58" s="5"/>
      <c r="I58" s="5"/>
      <c r="J58" s="5"/>
      <c r="K58" s="5"/>
      <c r="L58" s="5"/>
      <c r="M58" s="5"/>
      <c r="N58" s="5"/>
      <c r="O58" s="5"/>
      <c r="P58" s="5"/>
      <c r="Q58" s="5"/>
      <c r="R58" s="5"/>
      <c r="S58" s="5"/>
      <c r="T58" s="5"/>
    </row>
    <row r="59" spans="1:20" s="6" customFormat="1" x14ac:dyDescent="0.2">
      <c r="A59" s="205" t="str">
        <f t="shared" ref="A59:B59" si="5">A96</f>
        <v>&gt;= L2 Pilots</v>
      </c>
      <c r="B59" s="212">
        <f t="shared" si="5"/>
        <v>24</v>
      </c>
      <c r="D59" s="61"/>
      <c r="E59" s="5"/>
      <c r="F59" s="5"/>
      <c r="H59" s="5"/>
      <c r="I59" s="5"/>
      <c r="J59" s="5"/>
      <c r="K59" s="5"/>
      <c r="L59" s="5"/>
      <c r="M59" s="5"/>
      <c r="N59" s="5"/>
      <c r="O59" s="5"/>
      <c r="P59" s="5"/>
      <c r="Q59" s="5"/>
      <c r="R59" s="5"/>
      <c r="S59" s="5"/>
      <c r="T59" s="5"/>
    </row>
    <row r="60" spans="1:20" s="6" customFormat="1" x14ac:dyDescent="0.2">
      <c r="A60" s="205" t="str">
        <f t="shared" ref="A60:B60" si="6">A97</f>
        <v>Flight Engineer Upper Limit</v>
      </c>
      <c r="B60" s="212">
        <f t="shared" si="6"/>
        <v>24</v>
      </c>
      <c r="D60" s="5"/>
      <c r="E60" s="5"/>
      <c r="F60" s="5"/>
      <c r="H60" s="5"/>
      <c r="I60" s="5"/>
      <c r="J60" s="5"/>
      <c r="K60" s="5"/>
      <c r="L60" s="5"/>
      <c r="M60" s="5"/>
      <c r="N60" s="5"/>
      <c r="O60" s="5"/>
      <c r="P60" s="5"/>
      <c r="Q60" s="5"/>
      <c r="R60" s="5"/>
      <c r="S60" s="5"/>
      <c r="T60" s="5"/>
    </row>
    <row r="61" spans="1:20" s="6" customFormat="1" x14ac:dyDescent="0.2">
      <c r="A61" s="205" t="str">
        <f t="shared" ref="A61:B61" si="7">A98</f>
        <v>Flight Engineer Lower Limit</v>
      </c>
      <c r="B61" s="212">
        <f t="shared" si="7"/>
        <v>16</v>
      </c>
      <c r="D61" s="5"/>
      <c r="E61" s="5"/>
      <c r="F61" s="5"/>
      <c r="H61" s="5"/>
      <c r="I61" s="5"/>
      <c r="J61" s="5"/>
      <c r="K61" s="5"/>
      <c r="L61" s="5"/>
      <c r="M61" s="5"/>
      <c r="N61" s="5"/>
      <c r="O61" s="5"/>
      <c r="P61" s="5"/>
      <c r="Q61" s="5"/>
      <c r="R61" s="5"/>
      <c r="S61" s="5"/>
      <c r="T61" s="5"/>
    </row>
    <row r="62" spans="1:20" s="6" customFormat="1" x14ac:dyDescent="0.2">
      <c r="A62" s="205" t="str">
        <f t="shared" ref="A62:B62" si="8">A99</f>
        <v>&gt;= L4 Flight Engineers</v>
      </c>
      <c r="B62" s="212">
        <f t="shared" si="8"/>
        <v>1</v>
      </c>
      <c r="D62" s="61"/>
      <c r="E62" s="5"/>
      <c r="F62" s="5"/>
      <c r="H62" s="5"/>
      <c r="I62" s="5"/>
      <c r="J62" s="5"/>
      <c r="K62" s="5"/>
      <c r="L62" s="5"/>
      <c r="M62" s="5"/>
      <c r="N62" s="5"/>
      <c r="O62" s="5"/>
      <c r="P62" s="5"/>
      <c r="Q62" s="5"/>
      <c r="R62" s="5"/>
      <c r="S62" s="5"/>
      <c r="T62" s="5"/>
    </row>
    <row r="63" spans="1:20" s="6" customFormat="1" x14ac:dyDescent="0.2">
      <c r="A63" s="205" t="str">
        <f t="shared" ref="A63:B63" si="9">A100</f>
        <v>&gt;= L3 Flight Engineers</v>
      </c>
      <c r="B63" s="212">
        <f t="shared" si="9"/>
        <v>16</v>
      </c>
      <c r="D63" s="61"/>
      <c r="E63" s="5"/>
      <c r="F63" s="5"/>
      <c r="H63" s="5"/>
      <c r="I63" s="5"/>
      <c r="J63" s="5"/>
      <c r="K63" s="5"/>
      <c r="L63" s="5"/>
      <c r="M63" s="5"/>
      <c r="N63" s="5"/>
      <c r="O63" s="5"/>
      <c r="P63" s="5"/>
      <c r="Q63" s="5"/>
      <c r="R63" s="5"/>
      <c r="S63" s="5"/>
      <c r="T63" s="5"/>
    </row>
    <row r="64" spans="1:20" s="6" customFormat="1" x14ac:dyDescent="0.2">
      <c r="A64" s="205" t="str">
        <f t="shared" ref="A64:B64" si="10">A101</f>
        <v>Loadmaster Upper Limit</v>
      </c>
      <c r="B64" s="212">
        <f t="shared" si="10"/>
        <v>24</v>
      </c>
      <c r="D64" s="5"/>
      <c r="E64" s="5"/>
      <c r="F64" s="5"/>
      <c r="G64" s="14"/>
      <c r="H64" s="5"/>
      <c r="I64" s="5"/>
      <c r="J64" s="5"/>
      <c r="K64" s="5"/>
      <c r="L64" s="5"/>
      <c r="M64" s="5"/>
      <c r="N64" s="5"/>
      <c r="O64" s="5"/>
      <c r="P64" s="5"/>
      <c r="Q64" s="5"/>
      <c r="R64" s="5"/>
      <c r="S64" s="5"/>
      <c r="T64" s="5"/>
    </row>
    <row r="65" spans="1:20" s="6" customFormat="1" x14ac:dyDescent="0.2">
      <c r="A65" s="205" t="str">
        <f t="shared" ref="A65:B65" si="11">A102</f>
        <v>Loadmaster Lower Limit</v>
      </c>
      <c r="B65" s="212">
        <f t="shared" si="11"/>
        <v>16</v>
      </c>
      <c r="D65" s="5"/>
      <c r="E65" s="5"/>
      <c r="F65" s="5"/>
      <c r="G65" s="14"/>
      <c r="H65" s="5"/>
      <c r="I65" s="5"/>
      <c r="J65" s="5"/>
      <c r="K65" s="5"/>
      <c r="L65" s="5"/>
      <c r="M65" s="5"/>
      <c r="N65" s="5"/>
      <c r="O65" s="5"/>
      <c r="P65" s="5"/>
      <c r="Q65" s="5"/>
      <c r="R65" s="5"/>
      <c r="S65" s="5"/>
      <c r="T65" s="5"/>
    </row>
    <row r="66" spans="1:20" s="6" customFormat="1" x14ac:dyDescent="0.2">
      <c r="A66" s="205" t="str">
        <f t="shared" ref="A66:B66" si="12">A103</f>
        <v>&gt;= L4 LM</v>
      </c>
      <c r="B66" s="212">
        <f t="shared" si="12"/>
        <v>1</v>
      </c>
      <c r="D66" s="61"/>
      <c r="E66" s="5"/>
      <c r="F66" s="5"/>
      <c r="G66" s="14"/>
      <c r="H66" s="5"/>
      <c r="I66" s="5"/>
      <c r="J66" s="5"/>
      <c r="K66" s="5"/>
      <c r="L66" s="5"/>
      <c r="M66" s="5"/>
      <c r="N66" s="5"/>
      <c r="O66" s="5"/>
      <c r="P66" s="5"/>
      <c r="Q66" s="5"/>
      <c r="R66" s="5"/>
      <c r="S66" s="5"/>
      <c r="T66" s="5"/>
    </row>
    <row r="67" spans="1:20" s="6" customFormat="1" x14ac:dyDescent="0.2">
      <c r="A67" s="205" t="str">
        <f t="shared" ref="A67:B67" si="13">A104</f>
        <v>&gt;= L3 LM</v>
      </c>
      <c r="B67" s="212">
        <f t="shared" si="13"/>
        <v>16</v>
      </c>
      <c r="D67" s="61"/>
      <c r="E67" s="5"/>
      <c r="F67" s="5"/>
      <c r="G67" s="14"/>
      <c r="H67" s="5"/>
      <c r="I67" s="5"/>
      <c r="J67" s="5"/>
      <c r="K67" s="5"/>
      <c r="L67" s="5"/>
      <c r="M67" s="5"/>
      <c r="N67" s="5"/>
      <c r="O67" s="5"/>
      <c r="P67" s="5"/>
      <c r="Q67" s="5"/>
      <c r="R67" s="5"/>
      <c r="S67" s="5"/>
      <c r="T67" s="5"/>
    </row>
    <row r="68" spans="1:20" s="6" customFormat="1" x14ac:dyDescent="0.2">
      <c r="A68" s="205" t="str">
        <f t="shared" ref="A68:B68" si="14">A105</f>
        <v>2LM Upper Limit</v>
      </c>
      <c r="B68" s="212">
        <f t="shared" si="14"/>
        <v>36</v>
      </c>
      <c r="D68" s="61"/>
      <c r="E68" s="5"/>
      <c r="F68" s="5"/>
      <c r="G68" s="14"/>
      <c r="H68" s="5"/>
      <c r="I68" s="5"/>
      <c r="J68" s="5"/>
      <c r="K68" s="5"/>
      <c r="L68" s="5"/>
      <c r="M68" s="5"/>
      <c r="N68" s="5"/>
      <c r="O68" s="5"/>
      <c r="P68" s="5"/>
      <c r="Q68" s="5"/>
      <c r="R68" s="5"/>
      <c r="S68" s="5"/>
      <c r="T68" s="5"/>
    </row>
    <row r="69" spans="1:20" s="6" customFormat="1" x14ac:dyDescent="0.2">
      <c r="A69" s="205" t="str">
        <f t="shared" ref="A69:B69" si="15">A106</f>
        <v>2LM Lower Limit</v>
      </c>
      <c r="B69" s="212">
        <f t="shared" si="15"/>
        <v>24</v>
      </c>
      <c r="E69" s="5"/>
      <c r="F69" s="5"/>
      <c r="G69" s="14"/>
      <c r="H69" s="5"/>
      <c r="I69" s="5"/>
      <c r="J69" s="5"/>
      <c r="K69" s="5"/>
      <c r="L69" s="5"/>
      <c r="M69" s="5"/>
      <c r="N69" s="5"/>
      <c r="O69" s="5"/>
      <c r="P69" s="5"/>
      <c r="Q69" s="5"/>
      <c r="R69" s="5"/>
      <c r="S69" s="5"/>
      <c r="T69" s="5"/>
    </row>
    <row r="70" spans="1:20" s="6" customFormat="1" x14ac:dyDescent="0.2">
      <c r="A70" s="205" t="str">
        <f t="shared" ref="A70:B70" si="16">A107</f>
        <v>&gt;= L2 LM</v>
      </c>
      <c r="B70" s="212">
        <f t="shared" si="16"/>
        <v>24</v>
      </c>
      <c r="D70" s="5"/>
      <c r="E70" s="5"/>
      <c r="F70" s="5"/>
      <c r="G70" s="14"/>
      <c r="H70" s="5"/>
      <c r="I70" s="5"/>
      <c r="J70" s="5"/>
      <c r="K70" s="5"/>
      <c r="L70" s="5"/>
      <c r="M70" s="5"/>
      <c r="N70" s="5"/>
      <c r="O70" s="5"/>
      <c r="P70" s="5"/>
      <c r="Q70" s="5"/>
      <c r="R70" s="5"/>
      <c r="S70" s="5"/>
      <c r="T70" s="5"/>
    </row>
    <row r="71" spans="1:20" s="6" customFormat="1" x14ac:dyDescent="0.2">
      <c r="A71" s="205" t="str">
        <f t="shared" ref="A71:B71" si="17">A109</f>
        <v># Skilled Crews</v>
      </c>
      <c r="B71" s="212">
        <f t="shared" si="17"/>
        <v>8</v>
      </c>
      <c r="D71" s="5"/>
      <c r="E71" s="5"/>
      <c r="F71" s="5"/>
      <c r="G71" s="5"/>
      <c r="H71" s="5"/>
      <c r="I71" s="5"/>
      <c r="J71" s="5"/>
      <c r="K71" s="5"/>
      <c r="L71" s="5"/>
      <c r="M71" s="5"/>
      <c r="N71" s="5"/>
      <c r="O71" s="5"/>
      <c r="P71" s="5"/>
      <c r="Q71" s="5"/>
      <c r="R71" s="5"/>
      <c r="S71" s="5"/>
      <c r="T71" s="5"/>
    </row>
    <row r="72" spans="1:20" s="6" customFormat="1" ht="12.75" x14ac:dyDescent="0.2">
      <c r="A72" s="237" t="s">
        <v>137</v>
      </c>
      <c r="B72" s="241"/>
      <c r="D72" s="5"/>
      <c r="E72" s="5"/>
      <c r="F72" s="5"/>
      <c r="G72" s="14"/>
      <c r="H72" s="5"/>
      <c r="I72" s="5"/>
      <c r="J72" s="5"/>
      <c r="K72" s="5"/>
      <c r="L72" s="5"/>
      <c r="M72" s="5"/>
      <c r="N72" s="5"/>
      <c r="O72" s="5"/>
      <c r="P72" s="5"/>
      <c r="Q72" s="5"/>
      <c r="R72" s="5"/>
      <c r="S72" s="5"/>
      <c r="T72" s="5"/>
    </row>
    <row r="73" spans="1:20" s="6" customFormat="1" x14ac:dyDescent="0.2">
      <c r="A73" s="238" t="s">
        <v>138</v>
      </c>
      <c r="B73" s="239">
        <v>0.8</v>
      </c>
      <c r="D73" s="5"/>
      <c r="E73" s="5"/>
      <c r="F73" s="5"/>
      <c r="G73" s="14"/>
      <c r="H73" s="5"/>
      <c r="I73" s="5"/>
      <c r="J73" s="5"/>
      <c r="K73" s="5"/>
      <c r="L73" s="5"/>
      <c r="M73" s="5"/>
      <c r="N73" s="5"/>
      <c r="O73" s="5"/>
      <c r="P73" s="5"/>
      <c r="Q73" s="5"/>
      <c r="R73" s="5"/>
      <c r="S73" s="5"/>
      <c r="T73" s="5"/>
    </row>
    <row r="74" spans="1:20" s="6" customFormat="1" x14ac:dyDescent="0.2">
      <c r="A74" s="238" t="s">
        <v>139</v>
      </c>
      <c r="B74" s="239">
        <v>0.8</v>
      </c>
      <c r="D74" s="5"/>
      <c r="E74" s="5"/>
      <c r="F74" s="5"/>
      <c r="G74" s="14"/>
      <c r="H74" s="5"/>
      <c r="I74" s="5"/>
      <c r="J74" s="5"/>
      <c r="K74" s="5"/>
      <c r="L74" s="5"/>
      <c r="M74" s="5"/>
      <c r="N74" s="5"/>
      <c r="O74" s="5"/>
      <c r="P74" s="5"/>
      <c r="Q74" s="5"/>
      <c r="R74" s="5"/>
      <c r="S74" s="5"/>
      <c r="T74" s="5"/>
    </row>
    <row r="75" spans="1:20" s="6" customFormat="1" x14ac:dyDescent="0.2">
      <c r="A75" s="238" t="s">
        <v>140</v>
      </c>
      <c r="B75" s="239">
        <v>0.75</v>
      </c>
      <c r="D75" s="5"/>
      <c r="E75" s="5"/>
      <c r="F75" s="5"/>
      <c r="G75" s="14"/>
      <c r="H75" s="5"/>
      <c r="I75" s="5"/>
      <c r="J75" s="5"/>
      <c r="K75" s="5"/>
      <c r="L75" s="5"/>
      <c r="M75" s="5"/>
      <c r="N75" s="5"/>
      <c r="O75" s="5"/>
      <c r="P75" s="5"/>
      <c r="Q75" s="5"/>
      <c r="R75" s="5"/>
      <c r="S75" s="5"/>
      <c r="T75" s="5"/>
    </row>
    <row r="76" spans="1:20" s="6" customFormat="1" ht="12.75" x14ac:dyDescent="0.2">
      <c r="A76" s="240" t="s">
        <v>141</v>
      </c>
      <c r="B76" s="239">
        <v>0.8</v>
      </c>
      <c r="D76" s="5"/>
      <c r="E76" s="5"/>
      <c r="F76" s="5"/>
      <c r="G76" s="5"/>
      <c r="H76" s="5"/>
      <c r="I76" s="5"/>
      <c r="J76" s="5"/>
      <c r="K76" s="5"/>
      <c r="L76" s="5"/>
      <c r="M76" s="5"/>
      <c r="N76" s="5"/>
      <c r="O76" s="5"/>
      <c r="P76" s="5"/>
      <c r="Q76" s="5"/>
      <c r="R76" s="5"/>
      <c r="S76" s="5"/>
      <c r="T76" s="5"/>
    </row>
    <row r="77" spans="1:20" s="6" customFormat="1" x14ac:dyDescent="0.2">
      <c r="A77" s="194"/>
      <c r="B77" s="49"/>
      <c r="C77" s="219"/>
      <c r="D77" s="5"/>
      <c r="E77" s="5"/>
      <c r="F77" s="5"/>
      <c r="G77" s="5"/>
      <c r="H77" s="5"/>
      <c r="I77" s="5"/>
      <c r="J77" s="5"/>
      <c r="K77" s="5"/>
      <c r="L77" s="5"/>
      <c r="M77" s="5"/>
      <c r="N77" s="5"/>
      <c r="O77" s="5"/>
      <c r="P77" s="5"/>
      <c r="Q77" s="5"/>
      <c r="R77" s="5"/>
      <c r="S77" s="5"/>
      <c r="T77" s="5"/>
    </row>
    <row r="78" spans="1:20" s="6" customFormat="1" x14ac:dyDescent="0.2">
      <c r="A78" s="194"/>
      <c r="B78" s="49"/>
      <c r="C78" s="219"/>
      <c r="D78" s="5"/>
      <c r="E78" s="5"/>
      <c r="F78" s="5"/>
      <c r="G78" s="5"/>
      <c r="H78" s="5"/>
      <c r="I78" s="5"/>
      <c r="J78" s="5"/>
      <c r="K78" s="5"/>
      <c r="L78" s="5"/>
      <c r="M78" s="5"/>
      <c r="N78" s="5"/>
      <c r="O78" s="5"/>
      <c r="P78" s="5"/>
      <c r="Q78" s="5"/>
      <c r="R78" s="5"/>
      <c r="S78" s="5"/>
      <c r="T78" s="5"/>
    </row>
    <row r="79" spans="1:20" s="6" customFormat="1" ht="12.75" thickBot="1" x14ac:dyDescent="0.25">
      <c r="A79" s="194"/>
      <c r="B79" s="191"/>
      <c r="D79" s="5"/>
      <c r="E79" s="5"/>
      <c r="F79" s="5"/>
      <c r="G79" s="5"/>
      <c r="H79" s="5"/>
      <c r="I79" s="5"/>
      <c r="J79" s="5"/>
      <c r="K79" s="5"/>
      <c r="L79" s="5"/>
      <c r="M79" s="5"/>
      <c r="N79" s="5"/>
      <c r="O79" s="5"/>
      <c r="P79" s="5"/>
      <c r="Q79" s="5"/>
      <c r="R79" s="5"/>
      <c r="S79" s="5"/>
      <c r="T79" s="5"/>
    </row>
    <row r="80" spans="1:20" s="6" customFormat="1" ht="12.75" thickBot="1" x14ac:dyDescent="0.25">
      <c r="A80" s="213" t="s">
        <v>142</v>
      </c>
      <c r="B80" s="214"/>
      <c r="D80" s="5"/>
      <c r="E80" s="5"/>
      <c r="F80" s="5"/>
      <c r="G80" s="5"/>
      <c r="H80" s="5"/>
      <c r="I80" s="5"/>
      <c r="J80" s="5"/>
      <c r="K80" s="5"/>
      <c r="L80" s="5"/>
      <c r="M80" s="5"/>
      <c r="N80" s="5"/>
      <c r="O80" s="5"/>
      <c r="P80" s="5"/>
      <c r="Q80" s="5"/>
      <c r="R80" s="5"/>
      <c r="S80" s="5"/>
      <c r="T80" s="5"/>
    </row>
    <row r="81" spans="1:20" s="6" customFormat="1" x14ac:dyDescent="0.2">
      <c r="A81" s="45" t="s">
        <v>143</v>
      </c>
      <c r="B81" s="62">
        <f>MIN(100,B83+$B$87)</f>
        <v>100</v>
      </c>
      <c r="D81" s="5"/>
      <c r="E81" s="5"/>
      <c r="F81" s="5"/>
      <c r="G81" s="5"/>
      <c r="H81" s="5"/>
      <c r="I81" s="5"/>
      <c r="J81" s="5"/>
      <c r="K81" s="5"/>
      <c r="L81" s="5"/>
      <c r="M81" s="5"/>
      <c r="N81" s="5"/>
      <c r="O81" s="5"/>
      <c r="P81" s="5"/>
      <c r="Q81" s="5"/>
      <c r="R81" s="5"/>
      <c r="S81" s="5"/>
      <c r="T81" s="5"/>
    </row>
    <row r="82" spans="1:20" s="6" customFormat="1" x14ac:dyDescent="0.2">
      <c r="A82" s="46" t="s">
        <v>144</v>
      </c>
      <c r="B82" s="63">
        <f>MIN(100,B83+$B$88)</f>
        <v>100</v>
      </c>
      <c r="D82" s="5"/>
      <c r="E82" s="5"/>
      <c r="F82" s="5"/>
      <c r="G82" s="5"/>
      <c r="H82" s="5"/>
      <c r="I82" s="5"/>
      <c r="J82" s="5"/>
      <c r="K82" s="5"/>
      <c r="L82" s="5"/>
      <c r="M82" s="5"/>
      <c r="N82" s="5"/>
      <c r="O82" s="5"/>
      <c r="P82" s="5"/>
      <c r="Q82" s="5"/>
      <c r="R82" s="5"/>
      <c r="S82" s="5"/>
      <c r="T82" s="5"/>
    </row>
    <row r="83" spans="1:20" s="6" customFormat="1" x14ac:dyDescent="0.2">
      <c r="A83" s="46" t="s">
        <v>145</v>
      </c>
      <c r="B83" s="64">
        <v>100</v>
      </c>
      <c r="D83" s="5"/>
      <c r="E83" s="5"/>
      <c r="F83" s="5"/>
      <c r="G83" s="5"/>
      <c r="H83" s="5"/>
      <c r="I83" s="5"/>
      <c r="J83" s="5"/>
      <c r="K83" s="5"/>
      <c r="L83" s="5"/>
      <c r="M83" s="5"/>
      <c r="N83" s="5"/>
      <c r="O83" s="5"/>
      <c r="P83" s="5"/>
      <c r="Q83" s="5"/>
      <c r="R83" s="5"/>
      <c r="S83" s="5"/>
      <c r="T83" s="5"/>
    </row>
    <row r="84" spans="1:20" s="6" customFormat="1" x14ac:dyDescent="0.2">
      <c r="A84" s="46" t="s">
        <v>146</v>
      </c>
      <c r="B84" s="63">
        <f>MIN(80,IF(B21="Deploy",80,MAX(0,B83-$B$88)))</f>
        <v>80</v>
      </c>
      <c r="D84" s="5"/>
      <c r="E84" s="5"/>
      <c r="F84" s="5"/>
      <c r="G84" s="5"/>
      <c r="H84" s="5"/>
      <c r="I84" s="5"/>
      <c r="J84" s="5"/>
      <c r="K84" s="5"/>
      <c r="L84" s="5"/>
      <c r="M84" s="5"/>
      <c r="N84" s="5"/>
      <c r="O84" s="5"/>
      <c r="P84" s="5"/>
      <c r="Q84" s="5"/>
      <c r="R84" s="5"/>
      <c r="S84" s="5"/>
      <c r="T84" s="5"/>
    </row>
    <row r="85" spans="1:20" s="6" customFormat="1" ht="12.75" thickBot="1" x14ac:dyDescent="0.25">
      <c r="A85" s="47" t="s">
        <v>147</v>
      </c>
      <c r="B85" s="65">
        <f>MIN(60,IF(B21="Deploy",60,MAX(0,B83-$B$87)))</f>
        <v>60</v>
      </c>
      <c r="D85" s="5"/>
      <c r="E85" s="5"/>
      <c r="F85" s="5"/>
      <c r="G85" s="5"/>
      <c r="H85" s="5"/>
      <c r="I85" s="5"/>
      <c r="J85" s="5"/>
      <c r="K85" s="5"/>
      <c r="L85" s="5"/>
      <c r="M85" s="5"/>
      <c r="N85" s="5"/>
      <c r="O85" s="5"/>
      <c r="P85" s="5"/>
      <c r="Q85" s="5"/>
      <c r="R85" s="5"/>
      <c r="S85" s="5"/>
      <c r="T85" s="5"/>
    </row>
    <row r="86" spans="1:20" s="6" customFormat="1" ht="12.75" thickBot="1" x14ac:dyDescent="0.25">
      <c r="A86" s="48" t="s">
        <v>148</v>
      </c>
      <c r="B86" s="66">
        <v>80</v>
      </c>
      <c r="D86" s="5"/>
      <c r="E86" s="5"/>
      <c r="F86" s="5"/>
      <c r="G86" s="5"/>
      <c r="H86" s="5"/>
      <c r="I86" s="5"/>
      <c r="J86" s="5"/>
      <c r="K86" s="5"/>
      <c r="L86" s="5"/>
      <c r="M86" s="5"/>
      <c r="N86" s="5"/>
      <c r="O86" s="5"/>
      <c r="P86" s="5"/>
      <c r="Q86" s="5"/>
      <c r="R86" s="5"/>
      <c r="S86" s="5"/>
      <c r="T86" s="5"/>
    </row>
    <row r="87" spans="1:20" s="6" customFormat="1" x14ac:dyDescent="0.2">
      <c r="A87" s="215" t="s">
        <v>149</v>
      </c>
      <c r="B87" s="216">
        <v>40</v>
      </c>
      <c r="D87" s="5"/>
      <c r="E87" s="5"/>
      <c r="F87" s="5"/>
      <c r="G87" s="5"/>
      <c r="H87" s="5"/>
      <c r="I87" s="5"/>
      <c r="J87" s="5"/>
      <c r="K87" s="5"/>
      <c r="L87" s="5"/>
      <c r="M87" s="5"/>
      <c r="N87" s="5"/>
      <c r="O87" s="5"/>
      <c r="P87" s="5"/>
      <c r="Q87" s="5"/>
      <c r="R87" s="5"/>
      <c r="S87" s="5"/>
      <c r="T87" s="5"/>
    </row>
    <row r="88" spans="1:20" s="6" customFormat="1" ht="12.75" thickBot="1" x14ac:dyDescent="0.25">
      <c r="A88" s="58" t="s">
        <v>150</v>
      </c>
      <c r="B88" s="217">
        <v>20</v>
      </c>
      <c r="D88" s="5"/>
      <c r="E88" s="5"/>
      <c r="F88" s="5"/>
      <c r="G88" s="5"/>
      <c r="H88" s="5"/>
      <c r="I88" s="5"/>
      <c r="J88" s="5"/>
      <c r="K88" s="5"/>
      <c r="L88" s="5"/>
      <c r="M88" s="5"/>
      <c r="N88" s="5"/>
      <c r="O88" s="5"/>
      <c r="P88" s="5"/>
      <c r="Q88" s="5"/>
      <c r="R88" s="5"/>
      <c r="S88" s="5"/>
      <c r="T88" s="5"/>
    </row>
    <row r="89" spans="1:20" s="6" customFormat="1" ht="12.75" thickBot="1" x14ac:dyDescent="0.25">
      <c r="A89" s="49"/>
      <c r="B89" s="49"/>
      <c r="D89" s="5"/>
      <c r="E89" s="5"/>
      <c r="F89" s="5"/>
      <c r="G89" s="5"/>
      <c r="H89" s="5"/>
      <c r="I89" s="5"/>
      <c r="J89" s="5"/>
      <c r="K89" s="5"/>
      <c r="L89" s="5"/>
      <c r="M89" s="5"/>
      <c r="N89" s="5"/>
      <c r="O89" s="5"/>
      <c r="P89" s="5"/>
      <c r="Q89" s="5"/>
      <c r="R89" s="5"/>
      <c r="S89" s="5"/>
      <c r="T89" s="5"/>
    </row>
    <row r="90" spans="1:20" s="6" customFormat="1" ht="12.75" thickBot="1" x14ac:dyDescent="0.25">
      <c r="A90" s="299" t="s">
        <v>151</v>
      </c>
      <c r="B90" s="300"/>
      <c r="D90" s="5"/>
      <c r="E90" s="5"/>
      <c r="F90" s="5"/>
      <c r="G90" s="5"/>
      <c r="H90" s="5"/>
      <c r="I90" s="5"/>
      <c r="J90" s="5"/>
      <c r="K90" s="5"/>
      <c r="L90" s="5"/>
      <c r="M90" s="5"/>
      <c r="N90" s="5"/>
      <c r="O90" s="5"/>
      <c r="P90" s="5"/>
      <c r="Q90" s="5"/>
      <c r="R90" s="5"/>
      <c r="S90" s="5"/>
      <c r="T90" s="5"/>
    </row>
    <row r="91" spans="1:20" s="6" customFormat="1" ht="12.75" thickBot="1" x14ac:dyDescent="0.25">
      <c r="A91" s="299" t="s">
        <v>152</v>
      </c>
      <c r="B91" s="300"/>
      <c r="D91" s="5"/>
      <c r="E91" s="5"/>
      <c r="F91" s="5"/>
      <c r="G91" s="5"/>
      <c r="H91" s="5"/>
      <c r="I91" s="5"/>
      <c r="J91" s="5"/>
      <c r="K91" s="5"/>
      <c r="L91" s="5"/>
      <c r="M91" s="5"/>
      <c r="N91" s="5"/>
      <c r="O91" s="5"/>
      <c r="P91" s="5"/>
      <c r="Q91" s="5"/>
      <c r="R91" s="5"/>
      <c r="S91" s="5"/>
      <c r="T91" s="5"/>
    </row>
    <row r="92" spans="1:20" s="6" customFormat="1" x14ac:dyDescent="0.2">
      <c r="A92" s="68" t="s">
        <v>195</v>
      </c>
      <c r="B92" s="69">
        <v>36</v>
      </c>
      <c r="D92" s="5"/>
      <c r="E92" s="5"/>
      <c r="F92" s="5"/>
      <c r="G92" s="5"/>
      <c r="H92" s="5"/>
      <c r="I92" s="5"/>
      <c r="J92" s="5"/>
      <c r="K92" s="5"/>
      <c r="L92" s="5"/>
      <c r="M92" s="5"/>
      <c r="N92" s="5"/>
      <c r="O92" s="5"/>
      <c r="P92" s="5"/>
      <c r="Q92" s="5"/>
      <c r="R92" s="5"/>
      <c r="S92" s="5"/>
      <c r="T92" s="5"/>
    </row>
    <row r="93" spans="1:20" s="6" customFormat="1" x14ac:dyDescent="0.2">
      <c r="A93" s="51" t="s">
        <v>196</v>
      </c>
      <c r="B93" s="52">
        <f>ROUNDUP($B$92*$B$27,0)</f>
        <v>24</v>
      </c>
      <c r="D93" s="5"/>
      <c r="E93" s="5"/>
      <c r="F93" s="5"/>
      <c r="G93" s="5"/>
      <c r="H93" s="5"/>
      <c r="I93" s="5"/>
      <c r="J93" s="5"/>
      <c r="K93" s="5"/>
      <c r="L93" s="5"/>
      <c r="M93" s="5"/>
      <c r="N93" s="5"/>
      <c r="O93" s="5"/>
      <c r="P93" s="5"/>
      <c r="Q93" s="5"/>
      <c r="R93" s="5"/>
      <c r="S93" s="5"/>
      <c r="T93" s="5"/>
    </row>
    <row r="94" spans="1:20" s="6" customFormat="1" x14ac:dyDescent="0.2">
      <c r="A94" s="51" t="s">
        <v>197</v>
      </c>
      <c r="B94" s="52">
        <v>1</v>
      </c>
      <c r="D94" s="5"/>
      <c r="E94" s="5"/>
      <c r="F94" s="5"/>
      <c r="G94" s="5"/>
      <c r="H94" s="5"/>
      <c r="I94" s="5"/>
      <c r="J94" s="5"/>
      <c r="K94" s="5"/>
      <c r="L94" s="5"/>
      <c r="M94" s="5"/>
      <c r="N94" s="5"/>
      <c r="O94" s="5"/>
      <c r="P94" s="5"/>
      <c r="Q94" s="5"/>
      <c r="R94" s="5"/>
      <c r="S94" s="5"/>
      <c r="T94" s="5"/>
    </row>
    <row r="95" spans="1:20" s="6" customFormat="1" x14ac:dyDescent="0.2">
      <c r="A95" s="51" t="s">
        <v>198</v>
      </c>
      <c r="B95" s="52">
        <v>8</v>
      </c>
      <c r="D95" s="5"/>
      <c r="E95" s="5"/>
      <c r="F95" s="5"/>
      <c r="G95" s="5"/>
      <c r="H95" s="5"/>
      <c r="I95" s="5"/>
      <c r="J95" s="5"/>
      <c r="K95" s="5"/>
      <c r="L95" s="5"/>
      <c r="M95" s="5"/>
      <c r="N95" s="5"/>
      <c r="O95" s="5"/>
      <c r="P95" s="5"/>
      <c r="Q95" s="5"/>
      <c r="R95" s="5"/>
      <c r="S95" s="5"/>
      <c r="T95" s="5"/>
    </row>
    <row r="96" spans="1:20" s="6" customFormat="1" x14ac:dyDescent="0.2">
      <c r="A96" s="51" t="s">
        <v>199</v>
      </c>
      <c r="B96" s="52">
        <f>$B$93</f>
        <v>24</v>
      </c>
      <c r="C96" s="1"/>
      <c r="D96" s="1"/>
      <c r="E96" s="1"/>
      <c r="F96" s="1"/>
      <c r="G96" s="1"/>
      <c r="H96" s="1"/>
      <c r="I96" s="1"/>
      <c r="J96" s="1"/>
      <c r="K96" s="1"/>
      <c r="L96" s="13"/>
      <c r="M96" s="14"/>
      <c r="N96" s="13"/>
      <c r="O96" s="13"/>
      <c r="P96" s="13"/>
      <c r="Q96" s="13"/>
      <c r="R96" s="13"/>
      <c r="S96" s="13"/>
      <c r="T96" s="13"/>
    </row>
    <row r="97" spans="1:13" x14ac:dyDescent="0.2">
      <c r="A97" s="51" t="s">
        <v>200</v>
      </c>
      <c r="B97" s="52">
        <v>24</v>
      </c>
      <c r="D97" s="5"/>
      <c r="E97" s="5"/>
      <c r="F97" s="5"/>
      <c r="G97" s="5"/>
      <c r="H97" s="5"/>
      <c r="I97" s="5"/>
      <c r="J97" s="5"/>
      <c r="K97" s="5"/>
      <c r="M97" s="15"/>
    </row>
    <row r="98" spans="1:13" x14ac:dyDescent="0.2">
      <c r="A98" s="51" t="s">
        <v>201</v>
      </c>
      <c r="B98" s="52">
        <f>ROUNDUP($B$97*$B$27,0)</f>
        <v>16</v>
      </c>
      <c r="D98" s="5"/>
      <c r="E98" s="5"/>
      <c r="F98" s="5"/>
      <c r="G98" s="5"/>
      <c r="H98" s="5"/>
      <c r="I98" s="5"/>
      <c r="J98" s="5"/>
      <c r="K98" s="5"/>
      <c r="M98" s="15"/>
    </row>
    <row r="99" spans="1:13" x14ac:dyDescent="0.2">
      <c r="A99" s="51" t="s">
        <v>202</v>
      </c>
      <c r="B99" s="52">
        <v>1</v>
      </c>
      <c r="D99" s="5"/>
      <c r="E99" s="5"/>
      <c r="F99" s="5"/>
      <c r="G99" s="5"/>
      <c r="H99" s="5"/>
      <c r="I99" s="5"/>
      <c r="J99" s="5"/>
      <c r="K99" s="5"/>
      <c r="M99" s="15"/>
    </row>
    <row r="100" spans="1:13" x14ac:dyDescent="0.2">
      <c r="A100" s="51" t="s">
        <v>203</v>
      </c>
      <c r="B100" s="52">
        <f>$B$98</f>
        <v>16</v>
      </c>
      <c r="D100" s="5"/>
      <c r="E100" s="5"/>
      <c r="F100" s="5"/>
      <c r="G100" s="5"/>
      <c r="H100" s="5"/>
      <c r="I100" s="5"/>
      <c r="J100" s="5"/>
      <c r="K100" s="5"/>
      <c r="M100" s="15"/>
    </row>
    <row r="101" spans="1:13" x14ac:dyDescent="0.2">
      <c r="A101" s="51" t="s">
        <v>164</v>
      </c>
      <c r="B101" s="52">
        <v>24</v>
      </c>
      <c r="D101" s="5"/>
      <c r="E101" s="5"/>
      <c r="F101" s="5"/>
      <c r="G101" s="5"/>
      <c r="H101" s="5"/>
      <c r="I101" s="5"/>
      <c r="J101" s="5"/>
      <c r="K101" s="5"/>
      <c r="M101" s="15"/>
    </row>
    <row r="102" spans="1:13" x14ac:dyDescent="0.2">
      <c r="A102" s="51" t="s">
        <v>165</v>
      </c>
      <c r="B102" s="52">
        <f>ROUNDUP($B$101*$B$27,0)</f>
        <v>16</v>
      </c>
      <c r="D102" s="5"/>
      <c r="E102" s="5"/>
      <c r="F102" s="5"/>
      <c r="G102" s="5"/>
      <c r="H102" s="5"/>
      <c r="I102" s="5"/>
      <c r="J102" s="5"/>
      <c r="K102" s="5"/>
      <c r="M102" s="15"/>
    </row>
    <row r="103" spans="1:13" x14ac:dyDescent="0.2">
      <c r="A103" s="51" t="s">
        <v>166</v>
      </c>
      <c r="B103" s="52">
        <v>1</v>
      </c>
      <c r="D103" s="5"/>
      <c r="E103" s="5"/>
      <c r="F103" s="5"/>
      <c r="G103" s="5"/>
      <c r="H103" s="5"/>
      <c r="I103" s="5"/>
      <c r="J103" s="5"/>
      <c r="K103" s="5"/>
      <c r="M103" s="15"/>
    </row>
    <row r="104" spans="1:13" x14ac:dyDescent="0.2">
      <c r="A104" s="51" t="s">
        <v>167</v>
      </c>
      <c r="B104" s="52">
        <f>$B$102</f>
        <v>16</v>
      </c>
      <c r="D104" s="5"/>
      <c r="E104" s="5"/>
      <c r="F104" s="5"/>
      <c r="G104" s="5"/>
      <c r="H104" s="5"/>
      <c r="I104" s="5"/>
      <c r="J104" s="5"/>
      <c r="K104" s="5"/>
      <c r="M104" s="15"/>
    </row>
    <row r="105" spans="1:13" x14ac:dyDescent="0.2">
      <c r="A105" s="51" t="s">
        <v>204</v>
      </c>
      <c r="B105" s="52">
        <v>36</v>
      </c>
      <c r="D105" s="5"/>
      <c r="E105" s="5"/>
      <c r="F105" s="5"/>
      <c r="G105" s="5"/>
      <c r="H105" s="5"/>
      <c r="I105" s="5"/>
      <c r="J105" s="5"/>
      <c r="K105" s="5"/>
      <c r="M105" s="15"/>
    </row>
    <row r="106" spans="1:13" x14ac:dyDescent="0.2">
      <c r="A106" s="51" t="s">
        <v>205</v>
      </c>
      <c r="B106" s="52">
        <f>ROUNDUP($B$105*$B$27,0)</f>
        <v>24</v>
      </c>
      <c r="D106" s="5"/>
      <c r="E106" s="5"/>
      <c r="F106" s="5"/>
      <c r="G106" s="5"/>
      <c r="H106" s="5"/>
      <c r="I106" s="5"/>
      <c r="J106" s="5"/>
      <c r="K106" s="5"/>
      <c r="M106" s="15"/>
    </row>
    <row r="107" spans="1:13" x14ac:dyDescent="0.2">
      <c r="A107" s="51" t="s">
        <v>168</v>
      </c>
      <c r="B107" s="52">
        <f>$B$106</f>
        <v>24</v>
      </c>
      <c r="D107" s="5"/>
      <c r="E107" s="5"/>
      <c r="F107" s="5"/>
      <c r="G107" s="5"/>
      <c r="H107" s="5"/>
      <c r="I107" s="5"/>
      <c r="J107" s="5"/>
      <c r="K107" s="5"/>
      <c r="M107" s="15"/>
    </row>
    <row r="108" spans="1:13" x14ac:dyDescent="0.2">
      <c r="A108" s="51" t="s">
        <v>206</v>
      </c>
      <c r="B108" s="52">
        <f>MIN(ROUNDDOWN(($B$92/3),0),ROUNDDOWN(($B$97/2),0),ROUNDDOWN(($B$101/2),0),$B$105)</f>
        <v>12</v>
      </c>
    </row>
    <row r="109" spans="1:13" ht="12.75" thickBot="1" x14ac:dyDescent="0.25">
      <c r="A109" s="53" t="s">
        <v>170</v>
      </c>
      <c r="B109" s="52">
        <f>MIN(IF(ROUNDDOWN(($B$96-$B$95)/2,0)&lt;$B$95,ROUNDDOWN(($B$95+($B$96-$B$95))/3,0),$B$95),MIN(IF(ROUNDDOWN(($B$104/2),0)&lt;$B$107,ROUNDDOWN($B$104/2,0),ROUNDDOWN((($B$104 + $B$107)/3),0)),ROUNDDOWN($B$100/2,0)))</f>
        <v>8</v>
      </c>
    </row>
    <row r="110" spans="1:13" ht="12.75" thickBot="1" x14ac:dyDescent="0.25">
      <c r="A110" s="301" t="s">
        <v>207</v>
      </c>
      <c r="B110" s="302"/>
    </row>
    <row r="111" spans="1:13" ht="12.75" thickBot="1" x14ac:dyDescent="0.25">
      <c r="A111" s="59" t="s">
        <v>182</v>
      </c>
      <c r="B111" s="60"/>
    </row>
    <row r="112" spans="1:13" x14ac:dyDescent="0.2">
      <c r="A112" s="56"/>
      <c r="B112" s="56"/>
    </row>
    <row r="113" spans="1:20" s="1" customFormat="1" ht="12.75" thickBot="1" x14ac:dyDescent="0.25">
      <c r="A113" s="56"/>
      <c r="B113" s="56"/>
      <c r="L113" s="13"/>
      <c r="M113" s="13"/>
      <c r="N113" s="13"/>
      <c r="O113" s="13"/>
      <c r="P113" s="13"/>
      <c r="Q113" s="13"/>
      <c r="R113" s="13"/>
      <c r="S113" s="13"/>
      <c r="T113" s="13"/>
    </row>
    <row r="114" spans="1:20" s="1" customFormat="1" ht="12.75" thickBot="1" x14ac:dyDescent="0.25">
      <c r="A114" s="299" t="s">
        <v>171</v>
      </c>
      <c r="B114" s="300"/>
      <c r="L114" s="13"/>
      <c r="M114" s="13"/>
      <c r="N114" s="13"/>
      <c r="O114" s="13"/>
      <c r="P114" s="13"/>
      <c r="Q114" s="13"/>
      <c r="R114" s="13"/>
      <c r="S114" s="13"/>
      <c r="T114" s="13"/>
    </row>
    <row r="115" spans="1:20" s="1" customFormat="1" x14ac:dyDescent="0.2">
      <c r="A115" s="57" t="s">
        <v>172</v>
      </c>
      <c r="B115" s="54"/>
      <c r="L115" s="13"/>
      <c r="M115" s="13"/>
      <c r="N115" s="13"/>
      <c r="O115" s="13"/>
      <c r="P115" s="13"/>
      <c r="Q115" s="13"/>
      <c r="R115" s="13"/>
      <c r="S115" s="13"/>
      <c r="T115" s="13"/>
    </row>
    <row r="116" spans="1:20" s="1" customFormat="1" ht="12.75" thickBot="1" x14ac:dyDescent="0.25">
      <c r="A116" s="58" t="s">
        <v>173</v>
      </c>
      <c r="B116" s="55">
        <v>238.3</v>
      </c>
      <c r="L116" s="13"/>
      <c r="M116" s="13"/>
      <c r="N116" s="13"/>
      <c r="O116" s="13"/>
      <c r="P116" s="13"/>
      <c r="Q116" s="13"/>
      <c r="R116" s="13"/>
      <c r="S116" s="13"/>
      <c r="T116" s="13"/>
    </row>
    <row r="118" spans="1:20" ht="12.75" thickBot="1" x14ac:dyDescent="0.25"/>
    <row r="119" spans="1:20" ht="13.5" thickBot="1" x14ac:dyDescent="0.25">
      <c r="A119" s="218" t="s">
        <v>210</v>
      </c>
      <c r="B119" s="289" t="s">
        <v>175</v>
      </c>
      <c r="C119" s="290"/>
      <c r="D119" s="291" t="s">
        <v>176</v>
      </c>
      <c r="E119" s="292"/>
      <c r="F119" s="293" t="s">
        <v>177</v>
      </c>
      <c r="G119" s="294"/>
      <c r="I119" s="14"/>
      <c r="J119" s="161" t="s">
        <v>178</v>
      </c>
      <c r="K119" s="14"/>
    </row>
    <row r="120" spans="1:20" ht="12.75" x14ac:dyDescent="0.2">
      <c r="A120" s="115" t="s">
        <v>179</v>
      </c>
      <c r="B120" s="116"/>
      <c r="C120" s="117"/>
      <c r="D120" s="117"/>
      <c r="E120" s="117"/>
      <c r="F120" s="117"/>
      <c r="G120" s="118"/>
      <c r="I120" s="14"/>
      <c r="J120" s="159" t="s">
        <v>36</v>
      </c>
      <c r="K120" s="14"/>
    </row>
    <row r="121" spans="1:20" x14ac:dyDescent="0.2">
      <c r="A121" s="119" t="s">
        <v>180</v>
      </c>
      <c r="B121" s="120">
        <v>4</v>
      </c>
      <c r="C121" s="120"/>
      <c r="D121" s="121">
        <v>3</v>
      </c>
      <c r="E121" s="121"/>
      <c r="F121" s="122">
        <v>2</v>
      </c>
      <c r="G121" s="123">
        <v>0</v>
      </c>
    </row>
    <row r="122" spans="1:20" x14ac:dyDescent="0.2">
      <c r="A122" s="119" t="s">
        <v>181</v>
      </c>
      <c r="B122" s="124">
        <v>4</v>
      </c>
      <c r="C122" s="120">
        <v>3</v>
      </c>
      <c r="D122" s="125">
        <v>2</v>
      </c>
      <c r="E122" s="125"/>
      <c r="F122" s="126"/>
      <c r="G122" s="127">
        <v>0</v>
      </c>
    </row>
    <row r="123" spans="1:20" x14ac:dyDescent="0.2">
      <c r="A123" s="128" t="str">
        <f>A32</f>
        <v>Afloat Support Hours Total</v>
      </c>
      <c r="B123" s="129"/>
      <c r="C123" s="130"/>
      <c r="D123" s="130"/>
      <c r="E123" s="130"/>
      <c r="F123" s="130"/>
      <c r="G123" s="131"/>
    </row>
    <row r="124" spans="1:20" x14ac:dyDescent="0.2">
      <c r="A124" s="119" t="str">
        <f>A50</f>
        <v>Ready C-130T Logistic Mission Systems (C)</v>
      </c>
      <c r="B124" s="124" t="s">
        <v>182</v>
      </c>
      <c r="C124" s="120"/>
      <c r="D124" s="125"/>
      <c r="E124" s="125"/>
      <c r="F124" s="126"/>
      <c r="G124" s="127"/>
    </row>
    <row r="125" spans="1:20" x14ac:dyDescent="0.2">
      <c r="A125" s="119" t="str">
        <f t="shared" ref="A125:A126" si="18">A51</f>
        <v>Ready C-130T Extended Overwater Mission Systems (D)</v>
      </c>
      <c r="B125" s="124">
        <v>4</v>
      </c>
      <c r="C125" s="120">
        <v>3</v>
      </c>
      <c r="D125" s="125">
        <v>2</v>
      </c>
      <c r="E125" s="125"/>
      <c r="F125" s="126"/>
      <c r="G125" s="127">
        <v>0</v>
      </c>
    </row>
    <row r="126" spans="1:20" x14ac:dyDescent="0.2">
      <c r="A126" s="119" t="str">
        <f t="shared" si="18"/>
        <v>Ready C-130T Cargo Mission System (K)</v>
      </c>
      <c r="B126" s="120">
        <v>4</v>
      </c>
      <c r="C126" s="120">
        <v>3</v>
      </c>
      <c r="D126" s="121">
        <v>2</v>
      </c>
      <c r="E126" s="121"/>
      <c r="F126" s="122"/>
      <c r="G126" s="123">
        <v>0</v>
      </c>
    </row>
    <row r="127" spans="1:20" ht="12.75" thickBot="1" x14ac:dyDescent="0.25">
      <c r="A127" s="221" t="s">
        <v>183</v>
      </c>
      <c r="B127" s="222">
        <v>4</v>
      </c>
      <c r="C127" s="222">
        <v>3</v>
      </c>
      <c r="D127" s="223">
        <v>2</v>
      </c>
      <c r="E127" s="223"/>
      <c r="F127" s="224"/>
      <c r="G127" s="225">
        <v>0</v>
      </c>
    </row>
  </sheetData>
  <mergeCells count="10">
    <mergeCell ref="B119:C119"/>
    <mergeCell ref="D119:E119"/>
    <mergeCell ref="F119:G119"/>
    <mergeCell ref="A114:B114"/>
    <mergeCell ref="A1:B1"/>
    <mergeCell ref="M1:P1"/>
    <mergeCell ref="C2:G2"/>
    <mergeCell ref="A90:B90"/>
    <mergeCell ref="A91:B91"/>
    <mergeCell ref="A110:B110"/>
  </mergeCells>
  <conditionalFormatting sqref="T19 D15:E15 N15:T15">
    <cfRule type="cellIs" dxfId="106" priority="26" stopIfTrue="1" operator="equal">
      <formula>#REF!</formula>
    </cfRule>
  </conditionalFormatting>
  <conditionalFormatting sqref="C15 C19">
    <cfRule type="cellIs" dxfId="105" priority="25" stopIfTrue="1" operator="equal">
      <formula>B$45</formula>
    </cfRule>
  </conditionalFormatting>
  <conditionalFormatting sqref="B43">
    <cfRule type="cellIs" dxfId="104" priority="24" stopIfTrue="1" operator="equal">
      <formula>B$45</formula>
    </cfRule>
  </conditionalFormatting>
  <conditionalFormatting sqref="L15:M15">
    <cfRule type="cellIs" dxfId="103" priority="23" stopIfTrue="1" operator="equal">
      <formula>L$44</formula>
    </cfRule>
  </conditionalFormatting>
  <conditionalFormatting sqref="G15:K15">
    <cfRule type="cellIs" dxfId="102" priority="22" stopIfTrue="1" operator="equal">
      <formula>#REF!</formula>
    </cfRule>
  </conditionalFormatting>
  <conditionalFormatting sqref="F15">
    <cfRule type="cellIs" dxfId="101" priority="21" stopIfTrue="1" operator="equal">
      <formula>F$40</formula>
    </cfRule>
  </conditionalFormatting>
  <conditionalFormatting sqref="C121:C126">
    <cfRule type="cellIs" dxfId="100" priority="20" operator="equal">
      <formula>B121</formula>
    </cfRule>
  </conditionalFormatting>
  <conditionalFormatting sqref="D121:E126">
    <cfRule type="cellIs" dxfId="99" priority="19" operator="equal">
      <formula>C121</formula>
    </cfRule>
  </conditionalFormatting>
  <conditionalFormatting sqref="E121">
    <cfRule type="cellIs" dxfId="98" priority="18" operator="equal">
      <formula>D121</formula>
    </cfRule>
  </conditionalFormatting>
  <conditionalFormatting sqref="F121">
    <cfRule type="cellIs" dxfId="97" priority="17" operator="equal">
      <formula>E121</formula>
    </cfRule>
  </conditionalFormatting>
  <conditionalFormatting sqref="F122:F126">
    <cfRule type="cellIs" dxfId="96" priority="15" operator="equal">
      <formula>G122</formula>
    </cfRule>
    <cfRule type="cellIs" dxfId="95" priority="16" operator="equal">
      <formula>E122</formula>
    </cfRule>
  </conditionalFormatting>
  <conditionalFormatting sqref="C121:C122">
    <cfRule type="cellIs" dxfId="94" priority="14" operator="equal">
      <formula>B121</formula>
    </cfRule>
  </conditionalFormatting>
  <conditionalFormatting sqref="D121:E122">
    <cfRule type="cellIs" dxfId="93" priority="13" operator="equal">
      <formula>C121</formula>
    </cfRule>
  </conditionalFormatting>
  <conditionalFormatting sqref="E121">
    <cfRule type="cellIs" dxfId="92" priority="12" operator="equal">
      <formula>D121</formula>
    </cfRule>
  </conditionalFormatting>
  <conditionalFormatting sqref="F121">
    <cfRule type="cellIs" dxfId="91" priority="11" operator="equal">
      <formula>E121</formula>
    </cfRule>
  </conditionalFormatting>
  <conditionalFormatting sqref="F122">
    <cfRule type="cellIs" dxfId="90" priority="9" operator="equal">
      <formula>G122</formula>
    </cfRule>
    <cfRule type="cellIs" dxfId="89" priority="10" operator="equal">
      <formula>E122</formula>
    </cfRule>
  </conditionalFormatting>
  <conditionalFormatting sqref="C127">
    <cfRule type="cellIs" dxfId="88" priority="8" operator="equal">
      <formula>B127</formula>
    </cfRule>
  </conditionalFormatting>
  <conditionalFormatting sqref="D127:E127">
    <cfRule type="cellIs" dxfId="87" priority="7" operator="equal">
      <formula>C127</formula>
    </cfRule>
  </conditionalFormatting>
  <conditionalFormatting sqref="F127">
    <cfRule type="cellIs" dxfId="86" priority="5" operator="equal">
      <formula>G127</formula>
    </cfRule>
    <cfRule type="cellIs" dxfId="85" priority="6" operator="equal">
      <formula>E127</formula>
    </cfRule>
  </conditionalFormatting>
  <conditionalFormatting sqref="C127">
    <cfRule type="cellIs" dxfId="84" priority="4" operator="equal">
      <formula>B127</formula>
    </cfRule>
  </conditionalFormatting>
  <conditionalFormatting sqref="D127:E127">
    <cfRule type="cellIs" dxfId="83" priority="3" operator="equal">
      <formula>C127</formula>
    </cfRule>
  </conditionalFormatting>
  <conditionalFormatting sqref="F127">
    <cfRule type="cellIs" dxfId="82" priority="1" operator="equal">
      <formula>G127</formula>
    </cfRule>
    <cfRule type="cellIs" dxfId="81" priority="2" operator="equal">
      <formula>E127</formula>
    </cfRule>
  </conditionalFormatting>
  <dataValidations count="2">
    <dataValidation type="list" allowBlank="1" showInputMessage="1" showErrorMessage="1" sqref="K44" xr:uid="{00000000-0002-0000-0500-000000000000}">
      <formula1>$C$19:$T$19</formula1>
    </dataValidation>
    <dataValidation type="list" allowBlank="1" showInputMessage="1" showErrorMessage="1" sqref="K43" xr:uid="{00000000-0002-0000-0500-000001000000}">
      <formula1>$C$15:$T$15</formula1>
    </dataValidation>
  </dataValidations>
  <hyperlinks>
    <hyperlink ref="I1" location="Inventory!A1" display="Inventory" xr:uid="{00000000-0004-0000-0500-000000000000}"/>
    <hyperlink ref="J120" location="Inventory!A1" display="Inventory" xr:uid="{00000000-0004-0000-0500-000001000000}"/>
    <hyperlink ref="I2" location="'C-130T TMS 4 Plane Standard (U)'!A124" display="AMFOM" xr:uid="{00000000-0004-0000-0500-000002000000}"/>
    <hyperlink ref="J119" location="'C-130T TMS 4 Plane Standard (U)'!A1" display="Top" xr:uid="{00000000-0004-0000-05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4">
    <pageSetUpPr fitToPage="1"/>
  </sheetPr>
  <dimension ref="A1:U127"/>
  <sheetViews>
    <sheetView showGridLines="0" topLeftCell="A25" zoomScaleNormal="100" workbookViewId="0">
      <selection activeCell="A50" sqref="A50"/>
    </sheetView>
  </sheetViews>
  <sheetFormatPr defaultRowHeight="12" x14ac:dyDescent="0.2"/>
  <cols>
    <col min="1" max="1" width="44.14062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211</v>
      </c>
      <c r="B1" s="295"/>
      <c r="C1" s="18"/>
      <c r="D1" s="18"/>
      <c r="E1" s="18"/>
      <c r="F1" s="18"/>
      <c r="I1" s="159" t="s">
        <v>36</v>
      </c>
      <c r="L1" s="20" t="s">
        <v>3</v>
      </c>
      <c r="M1" s="296">
        <v>44835</v>
      </c>
      <c r="N1" s="297"/>
      <c r="O1" s="297"/>
      <c r="P1" s="297"/>
      <c r="T1" s="250" t="s">
        <v>37</v>
      </c>
      <c r="U1" s="19">
        <v>18.05</v>
      </c>
    </row>
    <row r="2" spans="1:21" ht="12.75" x14ac:dyDescent="0.2">
      <c r="A2" s="184" t="s">
        <v>38</v>
      </c>
      <c r="B2" s="185">
        <v>5</v>
      </c>
      <c r="C2" s="298"/>
      <c r="D2" s="298"/>
      <c r="E2" s="298"/>
      <c r="F2" s="298"/>
      <c r="G2" s="298"/>
      <c r="H2" s="7"/>
      <c r="I2" s="161" t="s">
        <v>1</v>
      </c>
      <c r="L2" s="16"/>
    </row>
    <row r="3" spans="1:21" x14ac:dyDescent="0.2">
      <c r="A3" s="184" t="s">
        <v>40</v>
      </c>
      <c r="B3" s="185">
        <f>B4/B2</f>
        <v>3</v>
      </c>
      <c r="C3" s="285"/>
      <c r="D3" s="285"/>
      <c r="E3" s="285"/>
      <c r="F3" s="285"/>
      <c r="G3" s="285"/>
      <c r="H3" s="7"/>
      <c r="I3" s="14"/>
      <c r="L3" s="16"/>
    </row>
    <row r="4" spans="1:21" x14ac:dyDescent="0.2">
      <c r="A4" s="184" t="s">
        <v>41</v>
      </c>
      <c r="B4" s="186">
        <v>15</v>
      </c>
      <c r="C4" s="285"/>
      <c r="D4" s="285"/>
      <c r="E4" s="285"/>
      <c r="F4" s="285"/>
      <c r="G4" s="285"/>
      <c r="H4" s="7"/>
      <c r="I4" s="14"/>
      <c r="L4" s="16"/>
    </row>
    <row r="5" spans="1:21" x14ac:dyDescent="0.2">
      <c r="A5" s="184" t="s">
        <v>42</v>
      </c>
      <c r="B5" s="185">
        <v>3</v>
      </c>
      <c r="C5" s="285"/>
      <c r="D5" s="285"/>
      <c r="E5" s="285"/>
      <c r="F5" s="285"/>
      <c r="G5" s="285"/>
      <c r="H5" s="7"/>
    </row>
    <row r="6" spans="1:21" x14ac:dyDescent="0.2">
      <c r="A6" s="187" t="s">
        <v>43</v>
      </c>
      <c r="B6" s="185">
        <v>1.5</v>
      </c>
      <c r="C6" s="285"/>
      <c r="D6" s="285"/>
      <c r="E6" s="285"/>
      <c r="F6" s="285"/>
      <c r="G6" s="285"/>
      <c r="H6" s="7"/>
    </row>
    <row r="7" spans="1:21" x14ac:dyDescent="0.2">
      <c r="A7" s="184" t="s">
        <v>44</v>
      </c>
      <c r="B7" s="185">
        <f>($B$6*$B$4)</f>
        <v>22.5</v>
      </c>
      <c r="C7" s="285"/>
      <c r="D7" s="285"/>
      <c r="E7" s="285"/>
      <c r="F7" s="285"/>
      <c r="G7" s="285"/>
      <c r="H7" s="7"/>
    </row>
    <row r="8" spans="1:21" x14ac:dyDescent="0.2">
      <c r="A8" s="184" t="s">
        <v>45</v>
      </c>
      <c r="B8" s="185">
        <f>($B$7/$B$5)</f>
        <v>7.5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(B12*$B$2)/12-$B$7</f>
        <v>179.16666666666666</v>
      </c>
      <c r="C10" s="36">
        <v>11.9</v>
      </c>
      <c r="D10" s="37" t="s">
        <v>47</v>
      </c>
      <c r="E10" s="285"/>
      <c r="F10" s="285"/>
      <c r="G10" s="42" t="s">
        <v>50</v>
      </c>
      <c r="H10" s="41">
        <v>0</v>
      </c>
    </row>
    <row r="11" spans="1:21" x14ac:dyDescent="0.2">
      <c r="A11" s="184" t="s">
        <v>51</v>
      </c>
      <c r="B11" s="185"/>
      <c r="C11" s="38">
        <v>0</v>
      </c>
      <c r="D11" s="39" t="s">
        <v>47</v>
      </c>
      <c r="E11" s="285"/>
      <c r="F11" s="285"/>
      <c r="G11" s="285"/>
      <c r="H11" s="7"/>
    </row>
    <row r="12" spans="1:21" x14ac:dyDescent="0.2">
      <c r="A12" s="184" t="s">
        <v>52</v>
      </c>
      <c r="B12" s="185">
        <v>484</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5</v>
      </c>
      <c r="D16" s="17">
        <f t="shared" si="0"/>
        <v>4.8</v>
      </c>
      <c r="E16" s="17">
        <f t="shared" si="0"/>
        <v>4.6000000000000005</v>
      </c>
      <c r="F16" s="17">
        <f t="shared" si="0"/>
        <v>4.4000000000000004</v>
      </c>
      <c r="G16" s="17">
        <f t="shared" si="0"/>
        <v>4.2</v>
      </c>
      <c r="H16" s="17">
        <f t="shared" si="0"/>
        <v>4</v>
      </c>
      <c r="I16" s="17">
        <f t="shared" si="0"/>
        <v>3.8</v>
      </c>
      <c r="J16" s="17">
        <f t="shared" si="0"/>
        <v>3.5999999999999996</v>
      </c>
      <c r="K16" s="17">
        <f t="shared" si="0"/>
        <v>3.4000000000000004</v>
      </c>
      <c r="L16" s="17">
        <f t="shared" si="0"/>
        <v>3.2</v>
      </c>
      <c r="M16" s="17">
        <f t="shared" si="0"/>
        <v>3</v>
      </c>
      <c r="N16" s="17">
        <f t="shared" si="0"/>
        <v>2.8000000000000003</v>
      </c>
      <c r="O16" s="17">
        <f t="shared" si="0"/>
        <v>2.6</v>
      </c>
      <c r="P16" s="17">
        <f t="shared" si="0"/>
        <v>2.4</v>
      </c>
      <c r="Q16" s="17">
        <f t="shared" si="0"/>
        <v>2.2000000000000002</v>
      </c>
      <c r="R16" s="17">
        <f t="shared" si="0"/>
        <v>1.9999999999999951</v>
      </c>
      <c r="S16" s="17">
        <f t="shared" si="0"/>
        <v>1.7999999999999949</v>
      </c>
      <c r="T16" s="17">
        <f t="shared" si="0"/>
        <v>1.599999999999995</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IF(B83&lt;80,B84,MIN(B83,80))</f>
        <v>80</v>
      </c>
      <c r="D26" s="13"/>
      <c r="E26" s="4"/>
      <c r="F26" s="4"/>
      <c r="G26" s="4"/>
      <c r="H26" s="13"/>
      <c r="I26" s="4"/>
      <c r="J26" s="4"/>
      <c r="K26" s="4"/>
      <c r="L26" s="4"/>
      <c r="M26" s="4"/>
      <c r="N26" s="4"/>
      <c r="O26" s="4"/>
      <c r="P26" s="4"/>
      <c r="Q26" s="4"/>
      <c r="S26" s="4"/>
      <c r="T26" s="4"/>
    </row>
    <row r="27" spans="1:20" x14ac:dyDescent="0.2">
      <c r="A27" s="29" t="s">
        <v>103</v>
      </c>
      <c r="B27" s="201">
        <v>0.66</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4.95</v>
      </c>
      <c r="D29" s="13"/>
      <c r="E29" s="4"/>
      <c r="F29" s="4"/>
      <c r="G29" s="4"/>
      <c r="H29" s="13"/>
      <c r="I29" s="4"/>
      <c r="J29" s="4"/>
      <c r="K29" s="4"/>
      <c r="L29" s="4"/>
      <c r="M29" s="4"/>
      <c r="N29" s="4"/>
      <c r="O29" s="4"/>
      <c r="P29" s="4"/>
      <c r="Q29" s="4"/>
      <c r="S29" s="4"/>
      <c r="T29" s="4"/>
    </row>
    <row r="30" spans="1:20" x14ac:dyDescent="0.2">
      <c r="A30" s="31" t="s">
        <v>106</v>
      </c>
      <c r="B30" s="203">
        <f>B29*$B$6</f>
        <v>7.4250000000000007</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179.16666666666666</v>
      </c>
      <c r="D32" s="4"/>
      <c r="E32" s="4"/>
      <c r="F32" s="4"/>
      <c r="G32" s="4"/>
      <c r="H32" s="4"/>
      <c r="I32" s="4"/>
      <c r="J32" s="4"/>
      <c r="K32" s="4"/>
      <c r="L32" s="4"/>
      <c r="M32" s="4"/>
      <c r="N32" s="4"/>
      <c r="O32" s="4"/>
      <c r="P32" s="4"/>
      <c r="Q32" s="4"/>
      <c r="S32" s="4"/>
      <c r="T32" s="4"/>
    </row>
    <row r="33" spans="1:20" x14ac:dyDescent="0.2">
      <c r="A33" s="31" t="s">
        <v>109</v>
      </c>
      <c r="B33" s="203">
        <f>($B$32+$B$29*$B$5)</f>
        <v>194.01666666666665</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194.01666666666665</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112.5</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H43" s="7"/>
      <c r="J43" s="23" t="s">
        <v>122</v>
      </c>
      <c r="K43" s="8">
        <v>1</v>
      </c>
      <c r="L43" s="9"/>
      <c r="M43" s="9"/>
      <c r="N43" s="4"/>
      <c r="O43" s="4"/>
      <c r="P43" s="4"/>
      <c r="Q43" s="4"/>
      <c r="S43" s="4"/>
      <c r="T43" s="4"/>
    </row>
    <row r="44" spans="1:20" x14ac:dyDescent="0.2">
      <c r="A44" s="34" t="s">
        <v>123</v>
      </c>
      <c r="B44" s="209">
        <v>0.25</v>
      </c>
      <c r="D44" s="4"/>
      <c r="E44" s="24"/>
      <c r="F44" s="9"/>
      <c r="G44" s="9"/>
      <c r="H44" s="9"/>
      <c r="I44" s="9"/>
      <c r="J44" s="6" t="s">
        <v>124</v>
      </c>
      <c r="K44" s="8">
        <v>0</v>
      </c>
      <c r="L44" s="9"/>
      <c r="M44" s="9"/>
      <c r="N44" s="4"/>
      <c r="O44" s="4"/>
      <c r="P44" s="4"/>
      <c r="Q44" s="4"/>
      <c r="S44" s="4"/>
      <c r="T44" s="4"/>
    </row>
    <row r="45" spans="1:20" x14ac:dyDescent="0.2">
      <c r="A45" s="34" t="s">
        <v>125</v>
      </c>
      <c r="B45" s="210">
        <f>$B$42-($B$43+$B$44)</f>
        <v>0.75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5</v>
      </c>
      <c r="D47" s="10"/>
      <c r="N47" s="10"/>
      <c r="O47" s="10"/>
      <c r="P47" s="10"/>
      <c r="Q47" s="10"/>
      <c r="S47" s="10"/>
      <c r="T47" s="10"/>
    </row>
    <row r="48" spans="1:20" s="6" customFormat="1" x14ac:dyDescent="0.2">
      <c r="A48" s="205" t="s">
        <v>129</v>
      </c>
      <c r="B48" s="211">
        <f>ROUND($B$45*$B$2,2)</f>
        <v>3.75</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191</v>
      </c>
      <c r="B50" s="211">
        <v>0</v>
      </c>
      <c r="D50" s="7"/>
      <c r="E50" s="7"/>
      <c r="F50" s="7"/>
      <c r="G50" s="7"/>
      <c r="H50" s="285"/>
      <c r="I50" s="7"/>
      <c r="J50" s="7"/>
      <c r="K50" s="7"/>
      <c r="L50" s="7"/>
      <c r="M50" s="7"/>
      <c r="N50" s="7"/>
      <c r="O50" s="7"/>
      <c r="P50" s="7"/>
      <c r="Q50" s="7"/>
      <c r="S50" s="7"/>
      <c r="T50" s="7"/>
    </row>
    <row r="51" spans="1:20" s="6" customFormat="1" x14ac:dyDescent="0.2">
      <c r="A51" s="242" t="s">
        <v>192</v>
      </c>
      <c r="B51" s="211">
        <f>ROUND($B$45*$B$2,2)</f>
        <v>3.75</v>
      </c>
      <c r="D51" s="5"/>
      <c r="E51" s="5"/>
      <c r="F51" s="5"/>
      <c r="G51" s="5"/>
      <c r="H51" s="285"/>
      <c r="I51" s="5"/>
      <c r="J51" s="5"/>
      <c r="K51" s="5"/>
      <c r="L51" s="5"/>
      <c r="M51" s="5"/>
      <c r="N51" s="5"/>
      <c r="O51" s="5"/>
      <c r="P51" s="5"/>
      <c r="Q51" s="5"/>
      <c r="S51" s="5"/>
      <c r="T51" s="5"/>
    </row>
    <row r="52" spans="1:20" s="6" customFormat="1" x14ac:dyDescent="0.2">
      <c r="A52" s="242" t="s">
        <v>193</v>
      </c>
      <c r="B52" s="211">
        <f>ROUND($B$45*$B$2,2)</f>
        <v>3.75</v>
      </c>
      <c r="D52" s="5"/>
      <c r="E52" s="5"/>
      <c r="F52" s="5"/>
      <c r="G52" s="5"/>
      <c r="H52" s="285"/>
      <c r="I52" s="5"/>
      <c r="J52" s="5"/>
      <c r="K52" s="5"/>
      <c r="L52" s="5"/>
      <c r="M52" s="5"/>
      <c r="N52" s="5"/>
      <c r="O52" s="5"/>
      <c r="P52" s="5"/>
      <c r="Q52" s="5"/>
      <c r="S52" s="5"/>
      <c r="T52" s="5"/>
    </row>
    <row r="53" spans="1:20" s="6" customFormat="1" x14ac:dyDescent="0.2">
      <c r="A53" s="242" t="s">
        <v>194</v>
      </c>
      <c r="B53" s="211">
        <f>B48</f>
        <v>3.75</v>
      </c>
      <c r="D53" s="5"/>
      <c r="E53" s="5"/>
      <c r="F53" s="5"/>
      <c r="G53" s="5"/>
      <c r="H53" s="285"/>
      <c r="I53" s="5"/>
      <c r="J53" s="5"/>
      <c r="K53" s="5"/>
      <c r="L53" s="5"/>
      <c r="M53" s="5"/>
      <c r="N53" s="5"/>
      <c r="O53" s="5"/>
      <c r="P53" s="5"/>
      <c r="Q53" s="5"/>
      <c r="S53" s="5"/>
      <c r="T53" s="5"/>
    </row>
    <row r="54" spans="1:20" s="6" customFormat="1" x14ac:dyDescent="0.2">
      <c r="A54" s="204" t="s">
        <v>136</v>
      </c>
      <c r="B54" s="188"/>
      <c r="D54" s="5"/>
      <c r="E54" s="5"/>
      <c r="F54" s="5"/>
      <c r="G54" s="5"/>
      <c r="H54" s="5"/>
      <c r="I54" s="5"/>
      <c r="J54" s="5"/>
      <c r="K54" s="5"/>
      <c r="L54" s="5"/>
      <c r="M54" s="5"/>
      <c r="N54" s="5"/>
      <c r="O54" s="5"/>
      <c r="P54" s="5"/>
      <c r="Q54" s="5"/>
      <c r="S54" s="5"/>
      <c r="T54" s="5"/>
    </row>
    <row r="55" spans="1:20" s="6" customFormat="1" x14ac:dyDescent="0.2">
      <c r="A55" s="205" t="str">
        <f>A92</f>
        <v>Pilot Upper Limit</v>
      </c>
      <c r="B55" s="212">
        <f>B92</f>
        <v>45</v>
      </c>
      <c r="D55" s="5"/>
      <c r="E55" s="5"/>
      <c r="F55" s="5"/>
      <c r="G55" s="14"/>
      <c r="H55" s="5"/>
      <c r="I55" s="5"/>
      <c r="J55" s="5"/>
      <c r="K55" s="5"/>
      <c r="L55" s="5"/>
      <c r="M55" s="5"/>
      <c r="N55" s="5"/>
      <c r="O55" s="5"/>
      <c r="P55" s="5"/>
      <c r="Q55" s="5"/>
      <c r="S55" s="5"/>
      <c r="T55" s="5"/>
    </row>
    <row r="56" spans="1:20" s="6" customFormat="1" x14ac:dyDescent="0.2">
      <c r="A56" s="205" t="str">
        <f t="shared" ref="A56:B70" si="2">A93</f>
        <v>Pilot Lower Limit</v>
      </c>
      <c r="B56" s="212">
        <f t="shared" si="2"/>
        <v>30</v>
      </c>
      <c r="D56" s="5"/>
      <c r="E56" s="5"/>
      <c r="F56" s="5"/>
      <c r="H56" s="5"/>
      <c r="I56" s="5"/>
      <c r="J56" s="5"/>
      <c r="K56" s="5"/>
      <c r="L56" s="5"/>
      <c r="M56" s="5"/>
      <c r="N56" s="5"/>
      <c r="O56" s="5"/>
      <c r="P56" s="5"/>
      <c r="Q56" s="5"/>
      <c r="R56" s="5"/>
      <c r="S56" s="5"/>
      <c r="T56" s="5"/>
    </row>
    <row r="57" spans="1:20" s="6" customFormat="1" x14ac:dyDescent="0.2">
      <c r="A57" s="205" t="str">
        <f t="shared" si="2"/>
        <v>&gt;= L4 Pilots</v>
      </c>
      <c r="B57" s="212">
        <f t="shared" si="2"/>
        <v>1</v>
      </c>
      <c r="D57" s="61"/>
      <c r="E57" s="5"/>
      <c r="F57" s="5"/>
      <c r="H57" s="5"/>
      <c r="I57" s="5"/>
      <c r="J57" s="5"/>
      <c r="K57" s="5"/>
      <c r="L57" s="5"/>
      <c r="M57" s="5"/>
      <c r="N57" s="5"/>
      <c r="O57" s="5"/>
      <c r="P57" s="5"/>
      <c r="Q57" s="5"/>
      <c r="R57" s="5"/>
      <c r="S57" s="5"/>
      <c r="T57" s="5"/>
    </row>
    <row r="58" spans="1:20" s="6" customFormat="1" x14ac:dyDescent="0.2">
      <c r="A58" s="205" t="str">
        <f t="shared" si="2"/>
        <v>&gt;= L3 Pilots</v>
      </c>
      <c r="B58" s="212">
        <f t="shared" si="2"/>
        <v>10</v>
      </c>
      <c r="D58" s="61"/>
      <c r="E58" s="5"/>
      <c r="F58" s="5"/>
      <c r="H58" s="5"/>
      <c r="I58" s="5"/>
      <c r="J58" s="5"/>
      <c r="K58" s="5"/>
      <c r="L58" s="5"/>
      <c r="M58" s="5"/>
      <c r="N58" s="5"/>
      <c r="O58" s="5"/>
      <c r="P58" s="5"/>
      <c r="Q58" s="5"/>
      <c r="R58" s="5"/>
      <c r="S58" s="5"/>
      <c r="T58" s="5"/>
    </row>
    <row r="59" spans="1:20" s="6" customFormat="1" x14ac:dyDescent="0.2">
      <c r="A59" s="205" t="str">
        <f t="shared" si="2"/>
        <v>&gt;= L2 Pilots</v>
      </c>
      <c r="B59" s="212">
        <f t="shared" si="2"/>
        <v>30</v>
      </c>
      <c r="D59" s="61"/>
      <c r="E59" s="5"/>
      <c r="F59" s="5"/>
      <c r="H59" s="5"/>
      <c r="I59" s="5"/>
      <c r="J59" s="5"/>
      <c r="K59" s="5"/>
      <c r="L59" s="5"/>
      <c r="M59" s="5"/>
      <c r="N59" s="5"/>
      <c r="O59" s="5"/>
      <c r="P59" s="5"/>
      <c r="Q59" s="5"/>
      <c r="R59" s="5"/>
      <c r="S59" s="5"/>
      <c r="T59" s="5"/>
    </row>
    <row r="60" spans="1:20" s="6" customFormat="1" x14ac:dyDescent="0.2">
      <c r="A60" s="205" t="str">
        <f t="shared" si="2"/>
        <v>Flight Engineer Upper Limit</v>
      </c>
      <c r="B60" s="212">
        <f t="shared" si="2"/>
        <v>30</v>
      </c>
      <c r="D60" s="5"/>
      <c r="E60" s="5"/>
      <c r="F60" s="5"/>
      <c r="H60" s="5"/>
      <c r="I60" s="5"/>
      <c r="J60" s="5"/>
      <c r="K60" s="5"/>
      <c r="L60" s="5"/>
      <c r="M60" s="5"/>
      <c r="N60" s="5"/>
      <c r="O60" s="5"/>
      <c r="P60" s="5"/>
      <c r="Q60" s="5"/>
      <c r="R60" s="5"/>
      <c r="S60" s="5"/>
      <c r="T60" s="5"/>
    </row>
    <row r="61" spans="1:20" s="6" customFormat="1" x14ac:dyDescent="0.2">
      <c r="A61" s="205" t="str">
        <f t="shared" si="2"/>
        <v>Flight Engineer Lower Limit</v>
      </c>
      <c r="B61" s="212">
        <f t="shared" si="2"/>
        <v>20</v>
      </c>
      <c r="D61" s="5"/>
      <c r="E61" s="5"/>
      <c r="F61" s="5"/>
      <c r="H61" s="5"/>
      <c r="I61" s="5"/>
      <c r="J61" s="5"/>
      <c r="K61" s="5"/>
      <c r="L61" s="5"/>
      <c r="M61" s="5"/>
      <c r="N61" s="5"/>
      <c r="O61" s="5"/>
      <c r="P61" s="5"/>
      <c r="Q61" s="5"/>
      <c r="R61" s="5"/>
      <c r="S61" s="5"/>
      <c r="T61" s="5"/>
    </row>
    <row r="62" spans="1:20" s="6" customFormat="1" x14ac:dyDescent="0.2">
      <c r="A62" s="205" t="str">
        <f t="shared" si="2"/>
        <v>&gt;= L4 Flight Engineers</v>
      </c>
      <c r="B62" s="212">
        <f t="shared" si="2"/>
        <v>1</v>
      </c>
      <c r="D62" s="61"/>
      <c r="E62" s="5"/>
      <c r="F62" s="5"/>
      <c r="H62" s="5"/>
      <c r="I62" s="5"/>
      <c r="J62" s="5"/>
      <c r="K62" s="5"/>
      <c r="L62" s="5"/>
      <c r="M62" s="5"/>
      <c r="N62" s="5"/>
      <c r="O62" s="5"/>
      <c r="P62" s="5"/>
      <c r="Q62" s="5"/>
      <c r="R62" s="5"/>
      <c r="S62" s="5"/>
      <c r="T62" s="5"/>
    </row>
    <row r="63" spans="1:20" s="6" customFormat="1" x14ac:dyDescent="0.2">
      <c r="A63" s="205" t="str">
        <f t="shared" si="2"/>
        <v>&gt;= L3 Flight Engineers</v>
      </c>
      <c r="B63" s="212">
        <f t="shared" si="2"/>
        <v>20</v>
      </c>
      <c r="D63" s="61"/>
      <c r="E63" s="5"/>
      <c r="F63" s="5"/>
      <c r="H63" s="5"/>
      <c r="I63" s="5"/>
      <c r="J63" s="5"/>
      <c r="K63" s="5"/>
      <c r="L63" s="5"/>
      <c r="M63" s="5"/>
      <c r="N63" s="5"/>
      <c r="O63" s="5"/>
      <c r="P63" s="5"/>
      <c r="Q63" s="5"/>
      <c r="R63" s="5"/>
      <c r="S63" s="5"/>
      <c r="T63" s="5"/>
    </row>
    <row r="64" spans="1:20" s="6" customFormat="1" x14ac:dyDescent="0.2">
      <c r="A64" s="205" t="str">
        <f t="shared" si="2"/>
        <v>Loadmaster Upper Limit</v>
      </c>
      <c r="B64" s="212">
        <f t="shared" si="2"/>
        <v>30</v>
      </c>
      <c r="D64" s="5"/>
      <c r="E64" s="5"/>
      <c r="F64" s="5"/>
      <c r="G64" s="14"/>
      <c r="H64" s="5"/>
      <c r="I64" s="5"/>
      <c r="J64" s="5"/>
      <c r="K64" s="5"/>
      <c r="L64" s="5"/>
      <c r="M64" s="5"/>
      <c r="N64" s="5"/>
      <c r="O64" s="5"/>
      <c r="P64" s="5"/>
      <c r="Q64" s="5"/>
      <c r="R64" s="5"/>
      <c r="S64" s="5"/>
      <c r="T64" s="5"/>
    </row>
    <row r="65" spans="1:20" s="6" customFormat="1" x14ac:dyDescent="0.2">
      <c r="A65" s="205" t="str">
        <f t="shared" si="2"/>
        <v>Loadmaster Lower Limit</v>
      </c>
      <c r="B65" s="212">
        <f t="shared" si="2"/>
        <v>20</v>
      </c>
      <c r="D65" s="5"/>
      <c r="E65" s="5"/>
      <c r="F65" s="5"/>
      <c r="G65" s="14"/>
      <c r="H65" s="5"/>
      <c r="I65" s="5"/>
      <c r="J65" s="5"/>
      <c r="K65" s="5"/>
      <c r="L65" s="5"/>
      <c r="M65" s="5"/>
      <c r="N65" s="5"/>
      <c r="O65" s="5"/>
      <c r="P65" s="5"/>
      <c r="Q65" s="5"/>
      <c r="R65" s="5"/>
      <c r="S65" s="5"/>
      <c r="T65" s="5"/>
    </row>
    <row r="66" spans="1:20" s="6" customFormat="1" x14ac:dyDescent="0.2">
      <c r="A66" s="205" t="str">
        <f t="shared" si="2"/>
        <v>&gt;= L4 LM</v>
      </c>
      <c r="B66" s="212">
        <f t="shared" si="2"/>
        <v>1</v>
      </c>
      <c r="D66" s="61"/>
      <c r="E66" s="5"/>
      <c r="F66" s="5"/>
      <c r="G66" s="14"/>
      <c r="H66" s="5"/>
      <c r="I66" s="5"/>
      <c r="J66" s="5"/>
      <c r="K66" s="5"/>
      <c r="L66" s="5"/>
      <c r="M66" s="5"/>
      <c r="N66" s="5"/>
      <c r="O66" s="5"/>
      <c r="P66" s="5"/>
      <c r="Q66" s="5"/>
      <c r="R66" s="5"/>
      <c r="S66" s="5"/>
      <c r="T66" s="5"/>
    </row>
    <row r="67" spans="1:20" s="6" customFormat="1" x14ac:dyDescent="0.2">
      <c r="A67" s="205" t="str">
        <f t="shared" si="2"/>
        <v>&gt;= L3 LM</v>
      </c>
      <c r="B67" s="212">
        <f t="shared" si="2"/>
        <v>20</v>
      </c>
      <c r="D67" s="61"/>
      <c r="E67" s="5"/>
      <c r="F67" s="5"/>
      <c r="G67" s="14"/>
      <c r="H67" s="5"/>
      <c r="I67" s="5"/>
      <c r="J67" s="5"/>
      <c r="K67" s="5"/>
      <c r="L67" s="5"/>
      <c r="M67" s="5"/>
      <c r="N67" s="5"/>
      <c r="O67" s="5"/>
      <c r="P67" s="5"/>
      <c r="Q67" s="5"/>
      <c r="R67" s="5"/>
      <c r="S67" s="5"/>
      <c r="T67" s="5"/>
    </row>
    <row r="68" spans="1:20" s="6" customFormat="1" x14ac:dyDescent="0.2">
      <c r="A68" s="205" t="str">
        <f t="shared" si="2"/>
        <v>2LM Upper Limit</v>
      </c>
      <c r="B68" s="212">
        <f t="shared" si="2"/>
        <v>45</v>
      </c>
      <c r="D68" s="61"/>
      <c r="E68" s="5"/>
      <c r="F68" s="5"/>
      <c r="G68" s="14"/>
      <c r="H68" s="5"/>
      <c r="I68" s="5"/>
      <c r="J68" s="5"/>
      <c r="K68" s="5"/>
      <c r="L68" s="5"/>
      <c r="M68" s="5"/>
      <c r="N68" s="5"/>
      <c r="O68" s="5"/>
      <c r="P68" s="5"/>
      <c r="Q68" s="5"/>
      <c r="R68" s="5"/>
      <c r="S68" s="5"/>
      <c r="T68" s="5"/>
    </row>
    <row r="69" spans="1:20" s="6" customFormat="1" x14ac:dyDescent="0.2">
      <c r="A69" s="205" t="str">
        <f t="shared" si="2"/>
        <v>2LM Lower Limit</v>
      </c>
      <c r="B69" s="212">
        <f t="shared" si="2"/>
        <v>30</v>
      </c>
      <c r="E69" s="5"/>
      <c r="F69" s="5"/>
      <c r="G69" s="14"/>
      <c r="H69" s="5"/>
      <c r="I69" s="5"/>
      <c r="J69" s="5"/>
      <c r="K69" s="5"/>
      <c r="L69" s="5"/>
      <c r="M69" s="5"/>
      <c r="N69" s="5"/>
      <c r="O69" s="5"/>
      <c r="P69" s="5"/>
      <c r="Q69" s="5"/>
      <c r="R69" s="5"/>
      <c r="S69" s="5"/>
      <c r="T69" s="5"/>
    </row>
    <row r="70" spans="1:20" s="6" customFormat="1" x14ac:dyDescent="0.2">
      <c r="A70" s="205" t="str">
        <f t="shared" si="2"/>
        <v>&gt;= L2 LM</v>
      </c>
      <c r="B70" s="212">
        <f t="shared" si="2"/>
        <v>30</v>
      </c>
      <c r="D70" s="5"/>
      <c r="E70" s="5"/>
      <c r="F70" s="5"/>
      <c r="G70" s="14"/>
      <c r="H70" s="5"/>
      <c r="I70" s="5"/>
      <c r="J70" s="5"/>
      <c r="K70" s="5"/>
      <c r="L70" s="5"/>
      <c r="M70" s="5"/>
      <c r="N70" s="5"/>
      <c r="O70" s="5"/>
      <c r="P70" s="5"/>
      <c r="Q70" s="5"/>
      <c r="R70" s="5"/>
      <c r="S70" s="5"/>
      <c r="T70" s="5"/>
    </row>
    <row r="71" spans="1:20" s="6" customFormat="1" x14ac:dyDescent="0.2">
      <c r="A71" s="205" t="str">
        <f t="shared" ref="A71:B71" si="3">A109</f>
        <v># Skilled Crews</v>
      </c>
      <c r="B71" s="212">
        <f t="shared" si="3"/>
        <v>10</v>
      </c>
      <c r="D71" s="5"/>
      <c r="E71" s="5"/>
      <c r="F71" s="5"/>
      <c r="G71" s="5"/>
      <c r="H71" s="5"/>
      <c r="I71" s="5"/>
      <c r="J71" s="5"/>
      <c r="K71" s="5"/>
      <c r="L71" s="5"/>
      <c r="M71" s="5"/>
      <c r="N71" s="5"/>
      <c r="O71" s="5"/>
      <c r="P71" s="5"/>
      <c r="Q71" s="5"/>
      <c r="R71" s="5"/>
      <c r="S71" s="5"/>
      <c r="T71" s="5"/>
    </row>
    <row r="72" spans="1:20" s="6" customFormat="1" ht="12.75" x14ac:dyDescent="0.2">
      <c r="A72" s="237" t="s">
        <v>137</v>
      </c>
      <c r="B72" s="241"/>
      <c r="D72" s="5"/>
      <c r="E72" s="5"/>
      <c r="F72" s="5"/>
      <c r="G72" s="14"/>
      <c r="H72" s="5"/>
      <c r="I72" s="5"/>
      <c r="J72" s="5"/>
      <c r="K72" s="5"/>
      <c r="L72" s="5"/>
      <c r="M72" s="5"/>
      <c r="N72" s="5"/>
      <c r="O72" s="5"/>
      <c r="P72" s="5"/>
      <c r="Q72" s="5"/>
      <c r="R72" s="5"/>
      <c r="S72" s="5"/>
      <c r="T72" s="5"/>
    </row>
    <row r="73" spans="1:20" s="6" customFormat="1" x14ac:dyDescent="0.2">
      <c r="A73" s="238" t="s">
        <v>138</v>
      </c>
      <c r="B73" s="239">
        <v>0.8</v>
      </c>
      <c r="D73" s="5"/>
      <c r="E73" s="5"/>
      <c r="F73" s="5"/>
      <c r="G73" s="14"/>
      <c r="H73" s="5"/>
      <c r="I73" s="5"/>
      <c r="J73" s="5"/>
      <c r="K73" s="5"/>
      <c r="L73" s="5"/>
      <c r="M73" s="5"/>
      <c r="N73" s="5"/>
      <c r="O73" s="5"/>
      <c r="P73" s="5"/>
      <c r="Q73" s="5"/>
      <c r="R73" s="5"/>
      <c r="S73" s="5"/>
      <c r="T73" s="5"/>
    </row>
    <row r="74" spans="1:20" s="6" customFormat="1" x14ac:dyDescent="0.2">
      <c r="A74" s="238" t="s">
        <v>139</v>
      </c>
      <c r="B74" s="239">
        <v>0.8</v>
      </c>
      <c r="D74" s="5"/>
      <c r="E74" s="5"/>
      <c r="F74" s="5"/>
      <c r="G74" s="14"/>
      <c r="H74" s="5"/>
      <c r="I74" s="5"/>
      <c r="J74" s="5"/>
      <c r="K74" s="5"/>
      <c r="L74" s="5"/>
      <c r="M74" s="5"/>
      <c r="N74" s="5"/>
      <c r="O74" s="5"/>
      <c r="P74" s="5"/>
      <c r="Q74" s="5"/>
      <c r="R74" s="5"/>
      <c r="S74" s="5"/>
      <c r="T74" s="5"/>
    </row>
    <row r="75" spans="1:20" s="6" customFormat="1" x14ac:dyDescent="0.2">
      <c r="A75" s="238" t="s">
        <v>140</v>
      </c>
      <c r="B75" s="239">
        <v>0.75</v>
      </c>
      <c r="D75" s="5"/>
      <c r="E75" s="5"/>
      <c r="F75" s="5"/>
      <c r="G75" s="14"/>
      <c r="H75" s="5"/>
      <c r="I75" s="5"/>
      <c r="J75" s="5"/>
      <c r="K75" s="5"/>
      <c r="L75" s="5"/>
      <c r="M75" s="5"/>
      <c r="N75" s="5"/>
      <c r="O75" s="5"/>
      <c r="P75" s="5"/>
      <c r="Q75" s="5"/>
      <c r="R75" s="5"/>
      <c r="S75" s="5"/>
      <c r="T75" s="5"/>
    </row>
    <row r="76" spans="1:20" s="6" customFormat="1" ht="12.75" x14ac:dyDescent="0.2">
      <c r="A76" s="240" t="s">
        <v>141</v>
      </c>
      <c r="B76" s="239">
        <v>0.8</v>
      </c>
      <c r="D76" s="5"/>
      <c r="E76" s="5"/>
      <c r="F76" s="5"/>
      <c r="G76" s="5"/>
      <c r="H76" s="5"/>
      <c r="I76" s="5"/>
      <c r="J76" s="5"/>
      <c r="K76" s="5"/>
      <c r="L76" s="5"/>
      <c r="M76" s="5"/>
      <c r="N76" s="5"/>
      <c r="O76" s="5"/>
      <c r="P76" s="5"/>
      <c r="Q76" s="5"/>
      <c r="R76" s="5"/>
      <c r="S76" s="5"/>
      <c r="T76" s="5"/>
    </row>
    <row r="77" spans="1:20" s="6" customFormat="1" x14ac:dyDescent="0.2">
      <c r="A77" s="194"/>
      <c r="B77" s="49"/>
      <c r="C77" s="219"/>
      <c r="D77" s="5"/>
      <c r="E77" s="5"/>
      <c r="F77" s="5"/>
      <c r="G77" s="5"/>
      <c r="H77" s="5"/>
      <c r="I77" s="5"/>
      <c r="J77" s="5"/>
      <c r="K77" s="5"/>
      <c r="L77" s="5"/>
      <c r="M77" s="5"/>
      <c r="N77" s="5"/>
      <c r="O77" s="5"/>
      <c r="P77" s="5"/>
      <c r="Q77" s="5"/>
      <c r="R77" s="5"/>
      <c r="S77" s="5"/>
      <c r="T77" s="5"/>
    </row>
    <row r="78" spans="1:20" s="6" customFormat="1" x14ac:dyDescent="0.2">
      <c r="A78" s="194"/>
      <c r="B78" s="49"/>
      <c r="C78" s="219"/>
      <c r="D78" s="5"/>
      <c r="E78" s="5"/>
      <c r="F78" s="5"/>
      <c r="G78" s="5"/>
      <c r="H78" s="5"/>
      <c r="I78" s="5"/>
      <c r="J78" s="5"/>
      <c r="K78" s="5"/>
      <c r="L78" s="5"/>
      <c r="M78" s="5"/>
      <c r="N78" s="5"/>
      <c r="O78" s="5"/>
      <c r="P78" s="5"/>
      <c r="Q78" s="5"/>
      <c r="R78" s="5"/>
      <c r="S78" s="5"/>
      <c r="T78" s="5"/>
    </row>
    <row r="79" spans="1:20" s="6" customFormat="1" ht="12.75" thickBot="1" x14ac:dyDescent="0.25">
      <c r="A79" s="194"/>
      <c r="B79" s="191"/>
      <c r="D79" s="5"/>
      <c r="E79" s="5"/>
      <c r="F79" s="5"/>
      <c r="G79" s="5"/>
      <c r="H79" s="5"/>
      <c r="I79" s="5"/>
      <c r="J79" s="5"/>
      <c r="K79" s="5"/>
      <c r="L79" s="5"/>
      <c r="M79" s="5"/>
      <c r="N79" s="5"/>
      <c r="O79" s="5"/>
      <c r="P79" s="5"/>
      <c r="Q79" s="5"/>
      <c r="R79" s="5"/>
      <c r="S79" s="5"/>
      <c r="T79" s="5"/>
    </row>
    <row r="80" spans="1:20" s="6" customFormat="1" ht="12.75" thickBot="1" x14ac:dyDescent="0.25">
      <c r="A80" s="213" t="s">
        <v>142</v>
      </c>
      <c r="B80" s="214"/>
      <c r="D80" s="5"/>
      <c r="E80" s="5"/>
      <c r="F80" s="5"/>
      <c r="G80" s="5"/>
      <c r="H80" s="5"/>
      <c r="I80" s="5"/>
      <c r="J80" s="5"/>
      <c r="K80" s="5"/>
      <c r="L80" s="5"/>
      <c r="M80" s="5"/>
      <c r="N80" s="5"/>
      <c r="O80" s="5"/>
      <c r="P80" s="5"/>
      <c r="Q80" s="5"/>
      <c r="R80" s="5"/>
      <c r="S80" s="5"/>
      <c r="T80" s="5"/>
    </row>
    <row r="81" spans="1:20" s="6" customFormat="1" x14ac:dyDescent="0.2">
      <c r="A81" s="45" t="s">
        <v>143</v>
      </c>
      <c r="B81" s="62">
        <f>MIN(100,B83+$B$87)</f>
        <v>100</v>
      </c>
      <c r="D81" s="5"/>
      <c r="E81" s="5"/>
      <c r="F81" s="5"/>
      <c r="G81" s="5"/>
      <c r="H81" s="5"/>
      <c r="I81" s="5"/>
      <c r="J81" s="5"/>
      <c r="K81" s="5"/>
      <c r="L81" s="5"/>
      <c r="M81" s="5"/>
      <c r="N81" s="5"/>
      <c r="O81" s="5"/>
      <c r="P81" s="5"/>
      <c r="Q81" s="5"/>
      <c r="R81" s="5"/>
      <c r="S81" s="5"/>
      <c r="T81" s="5"/>
    </row>
    <row r="82" spans="1:20" s="6" customFormat="1" x14ac:dyDescent="0.2">
      <c r="A82" s="46" t="s">
        <v>144</v>
      </c>
      <c r="B82" s="63">
        <f>MIN(100,B83+$B$88)</f>
        <v>100</v>
      </c>
      <c r="D82" s="5"/>
      <c r="E82" s="5"/>
      <c r="F82" s="5"/>
      <c r="G82" s="5"/>
      <c r="H82" s="5"/>
      <c r="I82" s="5"/>
      <c r="J82" s="5"/>
      <c r="K82" s="5"/>
      <c r="L82" s="5"/>
      <c r="M82" s="5"/>
      <c r="N82" s="5"/>
      <c r="O82" s="5"/>
      <c r="P82" s="5"/>
      <c r="Q82" s="5"/>
      <c r="R82" s="5"/>
      <c r="S82" s="5"/>
      <c r="T82" s="5"/>
    </row>
    <row r="83" spans="1:20" s="6" customFormat="1" x14ac:dyDescent="0.2">
      <c r="A83" s="46" t="s">
        <v>145</v>
      </c>
      <c r="B83" s="64">
        <v>100</v>
      </c>
      <c r="D83" s="5"/>
      <c r="E83" s="5"/>
      <c r="F83" s="5"/>
      <c r="G83" s="5"/>
      <c r="H83" s="5"/>
      <c r="I83" s="5"/>
      <c r="J83" s="5"/>
      <c r="K83" s="5"/>
      <c r="L83" s="5"/>
      <c r="M83" s="5"/>
      <c r="N83" s="5"/>
      <c r="O83" s="5"/>
      <c r="P83" s="5"/>
      <c r="Q83" s="5"/>
      <c r="R83" s="5"/>
      <c r="S83" s="5"/>
      <c r="T83" s="5"/>
    </row>
    <row r="84" spans="1:20" s="6" customFormat="1" x14ac:dyDescent="0.2">
      <c r="A84" s="46" t="s">
        <v>146</v>
      </c>
      <c r="B84" s="63">
        <f>MIN(80,IF(B21="Deploy",80,MAX(0,B83-$B$88)))</f>
        <v>80</v>
      </c>
      <c r="D84" s="5"/>
      <c r="E84" s="5"/>
      <c r="F84" s="5"/>
      <c r="G84" s="5"/>
      <c r="H84" s="5"/>
      <c r="I84" s="5"/>
      <c r="J84" s="5"/>
      <c r="K84" s="5"/>
      <c r="L84" s="5"/>
      <c r="M84" s="5"/>
      <c r="N84" s="5"/>
      <c r="O84" s="5"/>
      <c r="P84" s="5"/>
      <c r="Q84" s="5"/>
      <c r="R84" s="5"/>
      <c r="S84" s="5"/>
      <c r="T84" s="5"/>
    </row>
    <row r="85" spans="1:20" s="6" customFormat="1" ht="12.75" thickBot="1" x14ac:dyDescent="0.25">
      <c r="A85" s="47" t="s">
        <v>147</v>
      </c>
      <c r="B85" s="65">
        <f>MIN(60,IF(B21="Deploy",60,MAX(0,B83-$B$87)))</f>
        <v>60</v>
      </c>
      <c r="D85" s="5"/>
      <c r="E85" s="5"/>
      <c r="F85" s="5"/>
      <c r="G85" s="5"/>
      <c r="H85" s="5"/>
      <c r="I85" s="5"/>
      <c r="J85" s="5"/>
      <c r="K85" s="5"/>
      <c r="L85" s="5"/>
      <c r="M85" s="5"/>
      <c r="N85" s="5"/>
      <c r="O85" s="5"/>
      <c r="P85" s="5"/>
      <c r="Q85" s="5"/>
      <c r="R85" s="5"/>
      <c r="S85" s="5"/>
      <c r="T85" s="5"/>
    </row>
    <row r="86" spans="1:20" s="6" customFormat="1" ht="12.75" thickBot="1" x14ac:dyDescent="0.25">
      <c r="A86" s="48" t="s">
        <v>148</v>
      </c>
      <c r="B86" s="66">
        <v>80</v>
      </c>
      <c r="D86" s="5"/>
      <c r="E86" s="5"/>
      <c r="F86" s="5"/>
      <c r="G86" s="5"/>
      <c r="H86" s="5"/>
      <c r="I86" s="5"/>
      <c r="J86" s="5"/>
      <c r="K86" s="5"/>
      <c r="L86" s="5"/>
      <c r="M86" s="5"/>
      <c r="N86" s="5"/>
      <c r="O86" s="5"/>
      <c r="P86" s="5"/>
      <c r="Q86" s="5"/>
      <c r="R86" s="5"/>
      <c r="S86" s="5"/>
      <c r="T86" s="5"/>
    </row>
    <row r="87" spans="1:20" s="6" customFormat="1" x14ac:dyDescent="0.2">
      <c r="A87" s="215" t="s">
        <v>149</v>
      </c>
      <c r="B87" s="216">
        <v>40</v>
      </c>
      <c r="D87" s="5"/>
      <c r="E87" s="5"/>
      <c r="F87" s="5"/>
      <c r="G87" s="5"/>
      <c r="H87" s="5"/>
      <c r="I87" s="5"/>
      <c r="J87" s="5"/>
      <c r="K87" s="5"/>
      <c r="L87" s="5"/>
      <c r="M87" s="5"/>
      <c r="N87" s="5"/>
      <c r="O87" s="5"/>
      <c r="P87" s="5"/>
      <c r="Q87" s="5"/>
      <c r="R87" s="5"/>
      <c r="S87" s="5"/>
      <c r="T87" s="5"/>
    </row>
    <row r="88" spans="1:20" s="6" customFormat="1" ht="12.75" thickBot="1" x14ac:dyDescent="0.25">
      <c r="A88" s="58" t="s">
        <v>150</v>
      </c>
      <c r="B88" s="217">
        <v>20</v>
      </c>
      <c r="D88" s="5"/>
      <c r="E88" s="5"/>
      <c r="F88" s="5"/>
      <c r="G88" s="5"/>
      <c r="H88" s="5"/>
      <c r="I88" s="5"/>
      <c r="J88" s="5"/>
      <c r="K88" s="5"/>
      <c r="L88" s="5"/>
      <c r="M88" s="5"/>
      <c r="N88" s="5"/>
      <c r="O88" s="5"/>
      <c r="P88" s="5"/>
      <c r="Q88" s="5"/>
      <c r="R88" s="5"/>
      <c r="S88" s="5"/>
      <c r="T88" s="5"/>
    </row>
    <row r="89" spans="1:20" s="6" customFormat="1" ht="12.75" thickBot="1" x14ac:dyDescent="0.25">
      <c r="A89" s="49"/>
      <c r="B89" s="49"/>
      <c r="D89" s="5"/>
      <c r="E89" s="5"/>
      <c r="F89" s="5"/>
      <c r="G89" s="5"/>
      <c r="H89" s="5"/>
      <c r="I89" s="5"/>
      <c r="J89" s="5"/>
      <c r="K89" s="5"/>
      <c r="L89" s="5"/>
      <c r="M89" s="5"/>
      <c r="N89" s="5"/>
      <c r="O89" s="5"/>
      <c r="P89" s="5"/>
      <c r="Q89" s="5"/>
      <c r="R89" s="5"/>
      <c r="S89" s="5"/>
      <c r="T89" s="5"/>
    </row>
    <row r="90" spans="1:20" s="6" customFormat="1" ht="12.75" thickBot="1" x14ac:dyDescent="0.25">
      <c r="A90" s="299" t="s">
        <v>151</v>
      </c>
      <c r="B90" s="300"/>
      <c r="D90" s="5"/>
      <c r="E90" s="5"/>
      <c r="F90" s="5"/>
      <c r="G90" s="5"/>
      <c r="H90" s="5"/>
      <c r="I90" s="5"/>
      <c r="J90" s="5"/>
      <c r="K90" s="5"/>
      <c r="L90" s="5"/>
      <c r="M90" s="5"/>
      <c r="N90" s="5"/>
      <c r="O90" s="5"/>
      <c r="P90" s="5"/>
      <c r="Q90" s="5"/>
      <c r="R90" s="5"/>
      <c r="S90" s="5"/>
      <c r="T90" s="5"/>
    </row>
    <row r="91" spans="1:20" s="6" customFormat="1" ht="12.75" thickBot="1" x14ac:dyDescent="0.25">
      <c r="A91" s="299" t="s">
        <v>152</v>
      </c>
      <c r="B91" s="300"/>
      <c r="D91" s="5"/>
      <c r="E91" s="5"/>
      <c r="F91" s="5"/>
      <c r="G91" s="5"/>
      <c r="H91" s="5"/>
      <c r="I91" s="5"/>
      <c r="J91" s="5"/>
      <c r="K91" s="5"/>
      <c r="L91" s="5"/>
      <c r="M91" s="5"/>
      <c r="N91" s="5"/>
      <c r="O91" s="5"/>
      <c r="P91" s="5"/>
      <c r="Q91" s="5"/>
      <c r="R91" s="5"/>
      <c r="S91" s="5"/>
      <c r="T91" s="5"/>
    </row>
    <row r="92" spans="1:20" s="6" customFormat="1" x14ac:dyDescent="0.2">
      <c r="A92" s="68" t="s">
        <v>195</v>
      </c>
      <c r="B92" s="69">
        <v>45</v>
      </c>
      <c r="D92" s="5"/>
      <c r="E92" s="5"/>
      <c r="F92" s="5"/>
      <c r="G92" s="5"/>
      <c r="H92" s="5"/>
      <c r="I92" s="5"/>
      <c r="J92" s="5"/>
      <c r="K92" s="5"/>
      <c r="L92" s="5"/>
      <c r="M92" s="5"/>
      <c r="N92" s="5"/>
      <c r="O92" s="5"/>
      <c r="P92" s="5"/>
      <c r="Q92" s="5"/>
      <c r="R92" s="5"/>
      <c r="S92" s="5"/>
      <c r="T92" s="5"/>
    </row>
    <row r="93" spans="1:20" s="6" customFormat="1" x14ac:dyDescent="0.2">
      <c r="A93" s="51" t="s">
        <v>196</v>
      </c>
      <c r="B93" s="52">
        <f>ROUNDUP($B$92*$B$27,0)</f>
        <v>30</v>
      </c>
      <c r="D93" s="5"/>
      <c r="E93" s="5"/>
      <c r="F93" s="5"/>
      <c r="G93" s="5"/>
      <c r="H93" s="5"/>
      <c r="I93" s="5"/>
      <c r="J93" s="5"/>
      <c r="K93" s="5"/>
      <c r="L93" s="5"/>
      <c r="M93" s="5"/>
      <c r="N93" s="5"/>
      <c r="O93" s="5"/>
      <c r="P93" s="5"/>
      <c r="Q93" s="5"/>
      <c r="R93" s="5"/>
      <c r="S93" s="5"/>
      <c r="T93" s="5"/>
    </row>
    <row r="94" spans="1:20" s="6" customFormat="1" x14ac:dyDescent="0.2">
      <c r="A94" s="51" t="s">
        <v>197</v>
      </c>
      <c r="B94" s="52">
        <v>1</v>
      </c>
      <c r="D94" s="5"/>
      <c r="E94" s="5"/>
      <c r="F94" s="5"/>
      <c r="G94" s="5"/>
      <c r="H94" s="5"/>
      <c r="I94" s="5"/>
      <c r="J94" s="5"/>
      <c r="K94" s="5"/>
      <c r="L94" s="5"/>
      <c r="M94" s="5"/>
      <c r="N94" s="5"/>
      <c r="O94" s="5"/>
      <c r="P94" s="5"/>
      <c r="Q94" s="5"/>
      <c r="R94" s="5"/>
      <c r="S94" s="5"/>
      <c r="T94" s="5"/>
    </row>
    <row r="95" spans="1:20" s="6" customFormat="1" x14ac:dyDescent="0.2">
      <c r="A95" s="51" t="s">
        <v>198</v>
      </c>
      <c r="B95" s="52">
        <v>10</v>
      </c>
      <c r="D95" s="5"/>
      <c r="E95" s="5"/>
      <c r="F95" s="5"/>
      <c r="G95" s="5"/>
      <c r="H95" s="5"/>
      <c r="I95" s="5"/>
      <c r="J95" s="5"/>
      <c r="K95" s="5"/>
      <c r="L95" s="5"/>
      <c r="M95" s="5"/>
      <c r="N95" s="5"/>
      <c r="O95" s="5"/>
      <c r="P95" s="5"/>
      <c r="Q95" s="5"/>
      <c r="R95" s="5"/>
      <c r="S95" s="5"/>
      <c r="T95" s="5"/>
    </row>
    <row r="96" spans="1:20" s="6" customFormat="1" x14ac:dyDescent="0.2">
      <c r="A96" s="51" t="s">
        <v>199</v>
      </c>
      <c r="B96" s="52">
        <f>$B$93</f>
        <v>30</v>
      </c>
      <c r="C96" s="1"/>
      <c r="D96" s="1"/>
      <c r="E96" s="1"/>
      <c r="F96" s="1"/>
      <c r="G96" s="1"/>
      <c r="H96" s="1"/>
      <c r="I96" s="1"/>
      <c r="J96" s="1"/>
      <c r="K96" s="1"/>
      <c r="L96" s="13"/>
      <c r="M96" s="14"/>
      <c r="N96" s="13"/>
      <c r="O96" s="13"/>
      <c r="P96" s="13"/>
      <c r="Q96" s="13"/>
      <c r="R96" s="13"/>
      <c r="S96" s="13"/>
      <c r="T96" s="13"/>
    </row>
    <row r="97" spans="1:13" x14ac:dyDescent="0.2">
      <c r="A97" s="51" t="s">
        <v>200</v>
      </c>
      <c r="B97" s="52">
        <v>30</v>
      </c>
      <c r="D97" s="5"/>
      <c r="E97" s="5"/>
      <c r="F97" s="5"/>
      <c r="G97" s="5"/>
      <c r="H97" s="5"/>
      <c r="I97" s="5"/>
      <c r="J97" s="5"/>
      <c r="K97" s="5"/>
      <c r="M97" s="15"/>
    </row>
    <row r="98" spans="1:13" x14ac:dyDescent="0.2">
      <c r="A98" s="51" t="s">
        <v>201</v>
      </c>
      <c r="B98" s="52">
        <f>ROUNDUP($B$97*$B$27,0)</f>
        <v>20</v>
      </c>
      <c r="D98" s="5"/>
      <c r="E98" s="5"/>
      <c r="F98" s="5"/>
      <c r="G98" s="5"/>
      <c r="H98" s="5"/>
      <c r="I98" s="5"/>
      <c r="J98" s="5"/>
      <c r="K98" s="5"/>
      <c r="M98" s="15"/>
    </row>
    <row r="99" spans="1:13" x14ac:dyDescent="0.2">
      <c r="A99" s="51" t="s">
        <v>202</v>
      </c>
      <c r="B99" s="52">
        <v>1</v>
      </c>
      <c r="D99" s="5"/>
      <c r="E99" s="5"/>
      <c r="F99" s="5"/>
      <c r="G99" s="5"/>
      <c r="H99" s="5"/>
      <c r="I99" s="5"/>
      <c r="J99" s="5"/>
      <c r="K99" s="5"/>
      <c r="M99" s="15"/>
    </row>
    <row r="100" spans="1:13" x14ac:dyDescent="0.2">
      <c r="A100" s="51" t="s">
        <v>203</v>
      </c>
      <c r="B100" s="52">
        <f>$B$98</f>
        <v>20</v>
      </c>
      <c r="D100" s="5"/>
      <c r="E100" s="5"/>
      <c r="F100" s="5"/>
      <c r="G100" s="5"/>
      <c r="H100" s="5"/>
      <c r="I100" s="5"/>
      <c r="J100" s="5"/>
      <c r="K100" s="5"/>
      <c r="M100" s="15"/>
    </row>
    <row r="101" spans="1:13" x14ac:dyDescent="0.2">
      <c r="A101" s="51" t="s">
        <v>164</v>
      </c>
      <c r="B101" s="52">
        <v>30</v>
      </c>
      <c r="D101" s="5"/>
      <c r="E101" s="5"/>
      <c r="F101" s="5"/>
      <c r="G101" s="5"/>
      <c r="H101" s="5"/>
      <c r="I101" s="5"/>
      <c r="J101" s="5"/>
      <c r="K101" s="5"/>
      <c r="M101" s="15"/>
    </row>
    <row r="102" spans="1:13" x14ac:dyDescent="0.2">
      <c r="A102" s="51" t="s">
        <v>165</v>
      </c>
      <c r="B102" s="52">
        <f>ROUNDUP($B$101*$B$27,0)</f>
        <v>20</v>
      </c>
      <c r="D102" s="5"/>
      <c r="E102" s="5"/>
      <c r="F102" s="5"/>
      <c r="G102" s="5"/>
      <c r="H102" s="5"/>
      <c r="I102" s="5"/>
      <c r="J102" s="5"/>
      <c r="K102" s="5"/>
      <c r="M102" s="15"/>
    </row>
    <row r="103" spans="1:13" x14ac:dyDescent="0.2">
      <c r="A103" s="51" t="s">
        <v>166</v>
      </c>
      <c r="B103" s="52">
        <v>1</v>
      </c>
      <c r="D103" s="5"/>
      <c r="E103" s="5"/>
      <c r="F103" s="5"/>
      <c r="G103" s="5"/>
      <c r="H103" s="5"/>
      <c r="I103" s="5"/>
      <c r="J103" s="5"/>
      <c r="K103" s="5"/>
      <c r="M103" s="15"/>
    </row>
    <row r="104" spans="1:13" x14ac:dyDescent="0.2">
      <c r="A104" s="51" t="s">
        <v>167</v>
      </c>
      <c r="B104" s="52">
        <f>$B$102</f>
        <v>20</v>
      </c>
      <c r="D104" s="5"/>
      <c r="E104" s="5"/>
      <c r="F104" s="5"/>
      <c r="G104" s="5"/>
      <c r="H104" s="5"/>
      <c r="I104" s="5"/>
      <c r="J104" s="5"/>
      <c r="K104" s="5"/>
      <c r="M104" s="15"/>
    </row>
    <row r="105" spans="1:13" x14ac:dyDescent="0.2">
      <c r="A105" s="51" t="s">
        <v>204</v>
      </c>
      <c r="B105" s="52">
        <v>45</v>
      </c>
      <c r="D105" s="5"/>
      <c r="E105" s="5"/>
      <c r="F105" s="5"/>
      <c r="G105" s="5"/>
      <c r="H105" s="5"/>
      <c r="I105" s="5"/>
      <c r="J105" s="5"/>
      <c r="K105" s="5"/>
      <c r="M105" s="15"/>
    </row>
    <row r="106" spans="1:13" x14ac:dyDescent="0.2">
      <c r="A106" s="51" t="s">
        <v>205</v>
      </c>
      <c r="B106" s="52">
        <f>ROUNDUP($B$105*$B$27,0)</f>
        <v>30</v>
      </c>
      <c r="D106" s="5"/>
      <c r="E106" s="5"/>
      <c r="F106" s="5"/>
      <c r="G106" s="5"/>
      <c r="H106" s="5"/>
      <c r="I106" s="5"/>
      <c r="J106" s="5"/>
      <c r="K106" s="5"/>
      <c r="M106" s="15"/>
    </row>
    <row r="107" spans="1:13" x14ac:dyDescent="0.2">
      <c r="A107" s="51" t="s">
        <v>168</v>
      </c>
      <c r="B107" s="52">
        <f>$B$106</f>
        <v>30</v>
      </c>
      <c r="D107" s="5"/>
      <c r="E107" s="5"/>
      <c r="F107" s="5"/>
      <c r="G107" s="5"/>
      <c r="H107" s="5"/>
      <c r="I107" s="5"/>
      <c r="J107" s="5"/>
      <c r="K107" s="5"/>
      <c r="M107" s="15"/>
    </row>
    <row r="108" spans="1:13" x14ac:dyDescent="0.2">
      <c r="A108" s="51" t="s">
        <v>206</v>
      </c>
      <c r="B108" s="52">
        <f>MIN(ROUNDDOWN(($B$92/3),0),ROUNDDOWN(($B$97/2),0),ROUNDDOWN(($B$101/2),0),$B$105)</f>
        <v>15</v>
      </c>
    </row>
    <row r="109" spans="1:13" ht="12.75" thickBot="1" x14ac:dyDescent="0.25">
      <c r="A109" s="53" t="s">
        <v>170</v>
      </c>
      <c r="B109" s="52">
        <f>MIN(IF(ROUNDDOWN(($B$96-$B$95)/2,0)&lt;$B$95,ROUNDDOWN(($B$95+($B$96-$B$95))/3,0),$B$95),MIN(IF(ROUNDDOWN(($B$104/2),0)&lt;$B$107,ROUNDDOWN($B$104/2,0),ROUNDDOWN((($B$104 + $B$107)/3),0)),ROUNDDOWN($B$100/2,0)))</f>
        <v>10</v>
      </c>
    </row>
    <row r="110" spans="1:13" ht="12.75" thickBot="1" x14ac:dyDescent="0.25">
      <c r="A110" s="301" t="s">
        <v>207</v>
      </c>
      <c r="B110" s="302"/>
    </row>
    <row r="111" spans="1:13" ht="12.75" thickBot="1" x14ac:dyDescent="0.25">
      <c r="A111" s="59" t="s">
        <v>182</v>
      </c>
      <c r="B111" s="60"/>
    </row>
    <row r="112" spans="1:13" x14ac:dyDescent="0.2">
      <c r="A112" s="56"/>
      <c r="B112" s="56"/>
    </row>
    <row r="113" spans="1:20" s="1" customFormat="1" ht="12.75" thickBot="1" x14ac:dyDescent="0.25">
      <c r="A113" s="56"/>
      <c r="B113" s="56"/>
      <c r="L113" s="13"/>
      <c r="M113" s="13"/>
      <c r="N113" s="13"/>
      <c r="O113" s="13"/>
      <c r="P113" s="13"/>
      <c r="Q113" s="13"/>
      <c r="R113" s="13"/>
      <c r="S113" s="13"/>
      <c r="T113" s="13"/>
    </row>
    <row r="114" spans="1:20" s="1" customFormat="1" ht="12.75" thickBot="1" x14ac:dyDescent="0.25">
      <c r="A114" s="299" t="s">
        <v>171</v>
      </c>
      <c r="B114" s="300"/>
      <c r="L114" s="13"/>
      <c r="M114" s="13"/>
      <c r="N114" s="13"/>
      <c r="O114" s="13"/>
      <c r="P114" s="13"/>
      <c r="Q114" s="13"/>
      <c r="R114" s="13"/>
      <c r="S114" s="13"/>
      <c r="T114" s="13"/>
    </row>
    <row r="115" spans="1:20" s="1" customFormat="1" x14ac:dyDescent="0.2">
      <c r="A115" s="57" t="s">
        <v>172</v>
      </c>
      <c r="B115" s="54"/>
      <c r="L115" s="13"/>
      <c r="M115" s="13"/>
      <c r="N115" s="13"/>
      <c r="O115" s="13"/>
      <c r="P115" s="13"/>
      <c r="Q115" s="13"/>
      <c r="R115" s="13"/>
      <c r="S115" s="13"/>
      <c r="T115" s="13"/>
    </row>
    <row r="116" spans="1:20" s="1" customFormat="1" ht="12.75" thickBot="1" x14ac:dyDescent="0.25">
      <c r="A116" s="58" t="s">
        <v>173</v>
      </c>
      <c r="B116" s="55">
        <v>238.3</v>
      </c>
      <c r="L116" s="13"/>
      <c r="M116" s="13"/>
      <c r="N116" s="13"/>
      <c r="O116" s="13"/>
      <c r="P116" s="13"/>
      <c r="Q116" s="13"/>
      <c r="R116" s="13"/>
      <c r="S116" s="13"/>
      <c r="T116" s="13"/>
    </row>
    <row r="118" spans="1:20" ht="12.75" thickBot="1" x14ac:dyDescent="0.25"/>
    <row r="119" spans="1:20" ht="13.5" thickBot="1" x14ac:dyDescent="0.25">
      <c r="A119" s="218" t="s">
        <v>212</v>
      </c>
      <c r="B119" s="289" t="s">
        <v>175</v>
      </c>
      <c r="C119" s="290"/>
      <c r="D119" s="291" t="s">
        <v>176</v>
      </c>
      <c r="E119" s="292"/>
      <c r="F119" s="293" t="s">
        <v>177</v>
      </c>
      <c r="G119" s="294"/>
      <c r="J119" s="161" t="s">
        <v>178</v>
      </c>
    </row>
    <row r="120" spans="1:20" ht="12.75" x14ac:dyDescent="0.2">
      <c r="A120" s="115" t="s">
        <v>179</v>
      </c>
      <c r="B120" s="116"/>
      <c r="C120" s="117"/>
      <c r="D120" s="117"/>
      <c r="E120" s="117"/>
      <c r="F120" s="117"/>
      <c r="G120" s="118"/>
      <c r="J120" s="159" t="s">
        <v>36</v>
      </c>
    </row>
    <row r="121" spans="1:20" x14ac:dyDescent="0.2">
      <c r="A121" s="119" t="s">
        <v>180</v>
      </c>
      <c r="B121" s="120">
        <v>5</v>
      </c>
      <c r="C121" s="120"/>
      <c r="D121" s="121">
        <v>3</v>
      </c>
      <c r="E121" s="121"/>
      <c r="F121" s="122">
        <v>2</v>
      </c>
      <c r="G121" s="123">
        <v>0</v>
      </c>
    </row>
    <row r="122" spans="1:20" x14ac:dyDescent="0.2">
      <c r="A122" s="119" t="s">
        <v>181</v>
      </c>
      <c r="B122" s="124">
        <v>5</v>
      </c>
      <c r="C122" s="120">
        <v>3</v>
      </c>
      <c r="D122" s="125">
        <v>2</v>
      </c>
      <c r="E122" s="125"/>
      <c r="F122" s="126">
        <v>1</v>
      </c>
      <c r="G122" s="127">
        <v>0</v>
      </c>
    </row>
    <row r="123" spans="1:20" x14ac:dyDescent="0.2">
      <c r="A123" s="128" t="str">
        <f>A32</f>
        <v>Afloat Support Hours Total</v>
      </c>
      <c r="B123" s="129"/>
      <c r="C123" s="130"/>
      <c r="D123" s="130"/>
      <c r="E123" s="130"/>
      <c r="F123" s="130"/>
      <c r="G123" s="131"/>
    </row>
    <row r="124" spans="1:20" x14ac:dyDescent="0.2">
      <c r="A124" s="119" t="str">
        <f>A50</f>
        <v>Ready C-130T Logistic Mission Systems (C)</v>
      </c>
      <c r="B124" s="124" t="s">
        <v>182</v>
      </c>
      <c r="C124" s="120"/>
      <c r="D124" s="125"/>
      <c r="E124" s="125"/>
      <c r="F124" s="126"/>
      <c r="G124" s="127"/>
    </row>
    <row r="125" spans="1:20" x14ac:dyDescent="0.2">
      <c r="A125" s="119" t="str">
        <f t="shared" ref="A125:A126" si="4">A51</f>
        <v>Ready C-130T Extended Overwater Mission Systems (D)</v>
      </c>
      <c r="B125" s="124">
        <v>5</v>
      </c>
      <c r="C125" s="120">
        <v>3</v>
      </c>
      <c r="D125" s="125">
        <v>2</v>
      </c>
      <c r="E125" s="125"/>
      <c r="F125" s="126">
        <v>1</v>
      </c>
      <c r="G125" s="127">
        <v>0</v>
      </c>
    </row>
    <row r="126" spans="1:20" x14ac:dyDescent="0.2">
      <c r="A126" s="119" t="str">
        <f t="shared" si="4"/>
        <v>Ready C-130T Cargo Mission System (K)</v>
      </c>
      <c r="B126" s="120">
        <v>5</v>
      </c>
      <c r="C126" s="120">
        <v>3</v>
      </c>
      <c r="D126" s="121">
        <v>2</v>
      </c>
      <c r="E126" s="121"/>
      <c r="F126" s="122">
        <v>1</v>
      </c>
      <c r="G126" s="123">
        <v>0</v>
      </c>
    </row>
    <row r="127" spans="1:20" ht="12.75" thickBot="1" x14ac:dyDescent="0.25">
      <c r="A127" s="221" t="s">
        <v>183</v>
      </c>
      <c r="B127" s="222">
        <v>5</v>
      </c>
      <c r="C127" s="222">
        <v>3</v>
      </c>
      <c r="D127" s="223">
        <v>2</v>
      </c>
      <c r="E127" s="223"/>
      <c r="F127" s="224">
        <v>1</v>
      </c>
      <c r="G127" s="225">
        <v>0</v>
      </c>
    </row>
  </sheetData>
  <mergeCells count="10">
    <mergeCell ref="B119:C119"/>
    <mergeCell ref="D119:E119"/>
    <mergeCell ref="F119:G119"/>
    <mergeCell ref="A114:B114"/>
    <mergeCell ref="A1:B1"/>
    <mergeCell ref="M1:P1"/>
    <mergeCell ref="C2:G2"/>
    <mergeCell ref="A90:B90"/>
    <mergeCell ref="A91:B91"/>
    <mergeCell ref="A110:B110"/>
  </mergeCells>
  <conditionalFormatting sqref="T19 D15:E15 N15:T15">
    <cfRule type="cellIs" dxfId="80" priority="26" stopIfTrue="1" operator="equal">
      <formula>#REF!</formula>
    </cfRule>
  </conditionalFormatting>
  <conditionalFormatting sqref="C15 C19">
    <cfRule type="cellIs" dxfId="79" priority="25" stopIfTrue="1" operator="equal">
      <formula>B$45</formula>
    </cfRule>
  </conditionalFormatting>
  <conditionalFormatting sqref="B43">
    <cfRule type="cellIs" dxfId="78" priority="24" stopIfTrue="1" operator="equal">
      <formula>B$45</formula>
    </cfRule>
  </conditionalFormatting>
  <conditionalFormatting sqref="L15:M15">
    <cfRule type="cellIs" dxfId="77" priority="23" stopIfTrue="1" operator="equal">
      <formula>L$44</formula>
    </cfRule>
  </conditionalFormatting>
  <conditionalFormatting sqref="G15:K15">
    <cfRule type="cellIs" dxfId="76" priority="22" stopIfTrue="1" operator="equal">
      <formula>#REF!</formula>
    </cfRule>
  </conditionalFormatting>
  <conditionalFormatting sqref="F15">
    <cfRule type="cellIs" dxfId="75" priority="21" stopIfTrue="1" operator="equal">
      <formula>F$40</formula>
    </cfRule>
  </conditionalFormatting>
  <conditionalFormatting sqref="C121:C126">
    <cfRule type="cellIs" dxfId="74" priority="20" operator="equal">
      <formula>B121</formula>
    </cfRule>
  </conditionalFormatting>
  <conditionalFormatting sqref="D121:E126">
    <cfRule type="cellIs" dxfId="73" priority="19" operator="equal">
      <formula>C121</formula>
    </cfRule>
  </conditionalFormatting>
  <conditionalFormatting sqref="E121">
    <cfRule type="cellIs" dxfId="72" priority="18" operator="equal">
      <formula>D121</formula>
    </cfRule>
  </conditionalFormatting>
  <conditionalFormatting sqref="F121">
    <cfRule type="cellIs" dxfId="71" priority="17" operator="equal">
      <formula>E121</formula>
    </cfRule>
  </conditionalFormatting>
  <conditionalFormatting sqref="F122:F126">
    <cfRule type="cellIs" dxfId="70" priority="15" operator="equal">
      <formula>G122</formula>
    </cfRule>
    <cfRule type="cellIs" dxfId="69" priority="16" operator="equal">
      <formula>E122</formula>
    </cfRule>
  </conditionalFormatting>
  <conditionalFormatting sqref="C121:C122">
    <cfRule type="cellIs" dxfId="68" priority="14" operator="equal">
      <formula>B121</formula>
    </cfRule>
  </conditionalFormatting>
  <conditionalFormatting sqref="D121:E122">
    <cfRule type="cellIs" dxfId="67" priority="13" operator="equal">
      <formula>C121</formula>
    </cfRule>
  </conditionalFormatting>
  <conditionalFormatting sqref="E121">
    <cfRule type="cellIs" dxfId="66" priority="12" operator="equal">
      <formula>D121</formula>
    </cfRule>
  </conditionalFormatting>
  <conditionalFormatting sqref="F121">
    <cfRule type="cellIs" dxfId="65" priority="11" operator="equal">
      <formula>E121</formula>
    </cfRule>
  </conditionalFormatting>
  <conditionalFormatting sqref="F122">
    <cfRule type="cellIs" dxfId="64" priority="9" operator="equal">
      <formula>G122</formula>
    </cfRule>
    <cfRule type="cellIs" dxfId="63" priority="10" operator="equal">
      <formula>E122</formula>
    </cfRule>
  </conditionalFormatting>
  <conditionalFormatting sqref="C127">
    <cfRule type="cellIs" dxfId="62" priority="8" operator="equal">
      <formula>B127</formula>
    </cfRule>
  </conditionalFormatting>
  <conditionalFormatting sqref="D127:E127">
    <cfRule type="cellIs" dxfId="61" priority="7" operator="equal">
      <formula>C127</formula>
    </cfRule>
  </conditionalFormatting>
  <conditionalFormatting sqref="F127">
    <cfRule type="cellIs" dxfId="60" priority="5" operator="equal">
      <formula>G127</formula>
    </cfRule>
    <cfRule type="cellIs" dxfId="59" priority="6" operator="equal">
      <formula>E127</formula>
    </cfRule>
  </conditionalFormatting>
  <conditionalFormatting sqref="C127">
    <cfRule type="cellIs" dxfId="58" priority="4" operator="equal">
      <formula>B127</formula>
    </cfRule>
  </conditionalFormatting>
  <conditionalFormatting sqref="D127:E127">
    <cfRule type="cellIs" dxfId="57" priority="3" operator="equal">
      <formula>C127</formula>
    </cfRule>
  </conditionalFormatting>
  <conditionalFormatting sqref="F127">
    <cfRule type="cellIs" dxfId="56" priority="1" operator="equal">
      <formula>G127</formula>
    </cfRule>
    <cfRule type="cellIs" dxfId="55" priority="2" operator="equal">
      <formula>E127</formula>
    </cfRule>
  </conditionalFormatting>
  <dataValidations count="2">
    <dataValidation type="list" allowBlank="1" showInputMessage="1" showErrorMessage="1" sqref="K43" xr:uid="{00000000-0002-0000-0600-000000000000}">
      <formula1>$C$15:$T$15</formula1>
    </dataValidation>
    <dataValidation type="list" allowBlank="1" showInputMessage="1" showErrorMessage="1" sqref="K44" xr:uid="{00000000-0002-0000-0600-000001000000}">
      <formula1>$C$19:$T$19</formula1>
    </dataValidation>
  </dataValidations>
  <hyperlinks>
    <hyperlink ref="I1" location="Inventory!A1" display="Inventory" xr:uid="{00000000-0004-0000-0600-000000000000}"/>
    <hyperlink ref="J120" location="Inventory!A1" display="Inventory" xr:uid="{00000000-0004-0000-0600-000001000000}"/>
    <hyperlink ref="J119" location="'C-130T TMS 5 Plane Standard (U)'!A1" display="Top" xr:uid="{00000000-0004-0000-0600-000002000000}"/>
    <hyperlink ref="I2" location="'C-130T TMS 5 Plane Standard (U)'!A124" display="AMFOM" xr:uid="{00000000-0004-0000-06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7">
    <pageSetUpPr fitToPage="1"/>
  </sheetPr>
  <dimension ref="A1:U127"/>
  <sheetViews>
    <sheetView showGridLines="0" topLeftCell="A33" zoomScaleNormal="100" workbookViewId="0">
      <selection activeCell="A50" sqref="A50"/>
    </sheetView>
  </sheetViews>
  <sheetFormatPr defaultRowHeight="12" x14ac:dyDescent="0.2"/>
  <cols>
    <col min="1" max="1" width="44.14062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213</v>
      </c>
      <c r="B1" s="295"/>
      <c r="C1" s="18"/>
      <c r="D1" s="18"/>
      <c r="E1" s="18"/>
      <c r="F1" s="18"/>
      <c r="I1" s="159" t="s">
        <v>36</v>
      </c>
      <c r="L1" s="20" t="s">
        <v>3</v>
      </c>
      <c r="M1" s="296">
        <v>44835</v>
      </c>
      <c r="N1" s="297"/>
      <c r="O1" s="297"/>
      <c r="P1" s="297"/>
      <c r="T1" s="250" t="s">
        <v>37</v>
      </c>
      <c r="U1" s="19">
        <v>18.059999999999999</v>
      </c>
    </row>
    <row r="2" spans="1:21" ht="12.75" x14ac:dyDescent="0.2">
      <c r="A2" s="184" t="s">
        <v>38</v>
      </c>
      <c r="B2" s="185">
        <v>6</v>
      </c>
      <c r="C2" s="298"/>
      <c r="D2" s="298"/>
      <c r="E2" s="298"/>
      <c r="F2" s="298"/>
      <c r="G2" s="298"/>
      <c r="H2" s="7"/>
      <c r="I2" s="161" t="s">
        <v>1</v>
      </c>
      <c r="L2" s="16"/>
    </row>
    <row r="3" spans="1:21" x14ac:dyDescent="0.2">
      <c r="A3" s="184" t="s">
        <v>40</v>
      </c>
      <c r="B3" s="185">
        <f>B4/B2</f>
        <v>2.5</v>
      </c>
      <c r="C3" s="285"/>
      <c r="D3" s="285"/>
      <c r="E3" s="285"/>
      <c r="F3" s="285"/>
      <c r="G3" s="285"/>
      <c r="H3" s="7"/>
      <c r="I3" s="14"/>
      <c r="L3" s="16"/>
    </row>
    <row r="4" spans="1:21" x14ac:dyDescent="0.2">
      <c r="A4" s="184" t="s">
        <v>41</v>
      </c>
      <c r="B4" s="186">
        <v>15</v>
      </c>
      <c r="C4" s="285"/>
      <c r="D4" s="285"/>
      <c r="E4" s="285"/>
      <c r="F4" s="285"/>
      <c r="G4" s="285"/>
      <c r="H4" s="7"/>
      <c r="I4" s="14"/>
      <c r="L4" s="16"/>
    </row>
    <row r="5" spans="1:21" x14ac:dyDescent="0.2">
      <c r="A5" s="184" t="s">
        <v>42</v>
      </c>
      <c r="B5" s="185">
        <v>3</v>
      </c>
      <c r="C5" s="285"/>
      <c r="D5" s="285"/>
      <c r="E5" s="285"/>
      <c r="F5" s="285"/>
      <c r="G5" s="285"/>
      <c r="H5" s="7"/>
    </row>
    <row r="6" spans="1:21" x14ac:dyDescent="0.2">
      <c r="A6" s="187" t="s">
        <v>43</v>
      </c>
      <c r="B6" s="185">
        <v>1.5</v>
      </c>
      <c r="C6" s="285"/>
      <c r="D6" s="285"/>
      <c r="E6" s="285"/>
      <c r="F6" s="285"/>
      <c r="G6" s="285"/>
      <c r="H6" s="7"/>
    </row>
    <row r="7" spans="1:21" x14ac:dyDescent="0.2">
      <c r="A7" s="184" t="s">
        <v>44</v>
      </c>
      <c r="B7" s="185">
        <f>($B$6*$B$4)</f>
        <v>22.5</v>
      </c>
      <c r="C7" s="285"/>
      <c r="D7" s="285"/>
      <c r="E7" s="285"/>
      <c r="F7" s="285"/>
      <c r="G7" s="285"/>
      <c r="H7" s="7"/>
    </row>
    <row r="8" spans="1:21" x14ac:dyDescent="0.2">
      <c r="A8" s="184" t="s">
        <v>45</v>
      </c>
      <c r="B8" s="185">
        <f>($B$7/$B$5)</f>
        <v>7.5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(B12*$B$2)/12-$B$7</f>
        <v>219.5</v>
      </c>
      <c r="C10" s="36">
        <v>11.9</v>
      </c>
      <c r="D10" s="37" t="s">
        <v>47</v>
      </c>
      <c r="E10" s="285"/>
      <c r="F10" s="285"/>
      <c r="G10" s="42" t="s">
        <v>50</v>
      </c>
      <c r="H10" s="41">
        <v>0</v>
      </c>
    </row>
    <row r="11" spans="1:21" x14ac:dyDescent="0.2">
      <c r="A11" s="184" t="s">
        <v>51</v>
      </c>
      <c r="B11" s="185"/>
      <c r="C11" s="38">
        <v>0</v>
      </c>
      <c r="D11" s="39" t="s">
        <v>47</v>
      </c>
      <c r="E11" s="285"/>
      <c r="F11" s="285"/>
      <c r="G11" s="285"/>
      <c r="H11" s="7"/>
    </row>
    <row r="12" spans="1:21" x14ac:dyDescent="0.2">
      <c r="A12" s="184" t="s">
        <v>52</v>
      </c>
      <c r="B12" s="185">
        <v>484</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6</v>
      </c>
      <c r="D16" s="17">
        <f t="shared" si="0"/>
        <v>5.76</v>
      </c>
      <c r="E16" s="17">
        <f t="shared" si="0"/>
        <v>5.5200000000000005</v>
      </c>
      <c r="F16" s="17">
        <f t="shared" si="0"/>
        <v>5.28</v>
      </c>
      <c r="G16" s="17">
        <f t="shared" si="0"/>
        <v>5.04</v>
      </c>
      <c r="H16" s="17">
        <f t="shared" si="0"/>
        <v>4.8000000000000007</v>
      </c>
      <c r="I16" s="17">
        <f t="shared" si="0"/>
        <v>4.5600000000000005</v>
      </c>
      <c r="J16" s="17">
        <f t="shared" si="0"/>
        <v>4.32</v>
      </c>
      <c r="K16" s="17">
        <f t="shared" si="0"/>
        <v>4.08</v>
      </c>
      <c r="L16" s="17">
        <f t="shared" si="0"/>
        <v>3.84</v>
      </c>
      <c r="M16" s="17">
        <f t="shared" si="0"/>
        <v>3.5999999999999996</v>
      </c>
      <c r="N16" s="17">
        <f t="shared" si="0"/>
        <v>3.3600000000000003</v>
      </c>
      <c r="O16" s="17">
        <f t="shared" si="0"/>
        <v>3.12</v>
      </c>
      <c r="P16" s="17">
        <f t="shared" si="0"/>
        <v>2.88</v>
      </c>
      <c r="Q16" s="17">
        <f t="shared" si="0"/>
        <v>2.64</v>
      </c>
      <c r="R16" s="17">
        <f t="shared" si="0"/>
        <v>2.3999999999999941</v>
      </c>
      <c r="S16" s="17">
        <f t="shared" si="0"/>
        <v>2.1599999999999939</v>
      </c>
      <c r="T16" s="17">
        <f t="shared" si="0"/>
        <v>1.9199999999999942</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IF(B83&lt;80,B84,MIN(B83,80))</f>
        <v>80</v>
      </c>
      <c r="D26" s="13"/>
      <c r="E26" s="4"/>
      <c r="F26" s="4"/>
      <c r="G26" s="4"/>
      <c r="H26" s="13"/>
      <c r="I26" s="4"/>
      <c r="J26" s="4"/>
      <c r="K26" s="4"/>
      <c r="L26" s="4"/>
      <c r="M26" s="4"/>
      <c r="N26" s="4"/>
      <c r="O26" s="4"/>
      <c r="P26" s="4"/>
      <c r="Q26" s="4"/>
      <c r="S26" s="4"/>
      <c r="T26" s="4"/>
    </row>
    <row r="27" spans="1:20" x14ac:dyDescent="0.2">
      <c r="A27" s="29" t="s">
        <v>103</v>
      </c>
      <c r="B27" s="201">
        <v>0.66</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4.95</v>
      </c>
      <c r="D29" s="13"/>
      <c r="E29" s="4"/>
      <c r="F29" s="4"/>
      <c r="G29" s="4"/>
      <c r="H29" s="13"/>
      <c r="I29" s="4"/>
      <c r="J29" s="4"/>
      <c r="K29" s="4"/>
      <c r="L29" s="4"/>
      <c r="M29" s="4"/>
      <c r="N29" s="4"/>
      <c r="O29" s="4"/>
      <c r="P29" s="4"/>
      <c r="Q29" s="4"/>
      <c r="S29" s="4"/>
      <c r="T29" s="4"/>
    </row>
    <row r="30" spans="1:20" x14ac:dyDescent="0.2">
      <c r="A30" s="31" t="s">
        <v>106</v>
      </c>
      <c r="B30" s="203">
        <f>B29*$B$6</f>
        <v>7.4250000000000007</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219.5</v>
      </c>
      <c r="D32" s="4"/>
      <c r="E32" s="4"/>
      <c r="F32" s="4"/>
      <c r="G32" s="4"/>
      <c r="H32" s="4"/>
      <c r="I32" s="4"/>
      <c r="J32" s="4"/>
      <c r="K32" s="4"/>
      <c r="L32" s="4"/>
      <c r="M32" s="4"/>
      <c r="N32" s="4"/>
      <c r="O32" s="4"/>
      <c r="P32" s="4"/>
      <c r="Q32" s="4"/>
      <c r="S32" s="4"/>
      <c r="T32" s="4"/>
    </row>
    <row r="33" spans="1:20" x14ac:dyDescent="0.2">
      <c r="A33" s="31" t="s">
        <v>109</v>
      </c>
      <c r="B33" s="203">
        <f>($B$32+$B$29*$B$5)</f>
        <v>234.35</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234.35</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135</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H43" s="7"/>
      <c r="J43" s="23" t="s">
        <v>122</v>
      </c>
      <c r="K43" s="8">
        <v>1</v>
      </c>
      <c r="L43" s="9"/>
      <c r="M43" s="9"/>
      <c r="N43" s="4"/>
      <c r="O43" s="4"/>
      <c r="P43" s="4"/>
      <c r="Q43" s="4"/>
      <c r="S43" s="4"/>
      <c r="T43" s="4"/>
    </row>
    <row r="44" spans="1:20" x14ac:dyDescent="0.2">
      <c r="A44" s="34" t="s">
        <v>123</v>
      </c>
      <c r="B44" s="209">
        <v>0.25</v>
      </c>
      <c r="D44" s="4"/>
      <c r="E44" s="24"/>
      <c r="F44" s="9"/>
      <c r="G44" s="9"/>
      <c r="H44" s="9"/>
      <c r="I44" s="9"/>
      <c r="J44" s="6" t="s">
        <v>124</v>
      </c>
      <c r="K44" s="8">
        <v>0</v>
      </c>
      <c r="L44" s="9"/>
      <c r="M44" s="9"/>
      <c r="N44" s="4"/>
      <c r="O44" s="4"/>
      <c r="P44" s="4"/>
      <c r="Q44" s="4"/>
      <c r="S44" s="4"/>
      <c r="T44" s="4"/>
    </row>
    <row r="45" spans="1:20" x14ac:dyDescent="0.2">
      <c r="A45" s="34" t="s">
        <v>125</v>
      </c>
      <c r="B45" s="210">
        <f>$B$42-($B$43+$B$44)</f>
        <v>0.75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6</v>
      </c>
      <c r="D47" s="10"/>
      <c r="N47" s="10"/>
      <c r="O47" s="10"/>
      <c r="P47" s="10"/>
      <c r="Q47" s="10"/>
      <c r="S47" s="10"/>
      <c r="T47" s="10"/>
    </row>
    <row r="48" spans="1:20" s="6" customFormat="1" x14ac:dyDescent="0.2">
      <c r="A48" s="205" t="s">
        <v>129</v>
      </c>
      <c r="B48" s="211">
        <f>ROUND($B$45*$B$2,2)</f>
        <v>4.5</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191</v>
      </c>
      <c r="B50" s="211">
        <v>0</v>
      </c>
      <c r="D50" s="7"/>
      <c r="E50" s="7"/>
      <c r="F50" s="7"/>
      <c r="G50" s="7"/>
      <c r="H50" s="285"/>
      <c r="I50" s="7"/>
      <c r="J50" s="7"/>
      <c r="K50" s="7"/>
      <c r="L50" s="7"/>
      <c r="M50" s="7"/>
      <c r="N50" s="7"/>
      <c r="O50" s="7"/>
      <c r="P50" s="7"/>
      <c r="Q50" s="7"/>
      <c r="S50" s="7"/>
      <c r="T50" s="7"/>
    </row>
    <row r="51" spans="1:20" s="6" customFormat="1" x14ac:dyDescent="0.2">
      <c r="A51" s="242" t="s">
        <v>192</v>
      </c>
      <c r="B51" s="211">
        <f>ROUND($B$45*$B$2,2)</f>
        <v>4.5</v>
      </c>
      <c r="D51" s="5"/>
      <c r="E51" s="5"/>
      <c r="F51" s="5"/>
      <c r="G51" s="5"/>
      <c r="H51" s="285"/>
      <c r="I51" s="5"/>
      <c r="J51" s="5"/>
      <c r="K51" s="5"/>
      <c r="L51" s="5"/>
      <c r="M51" s="5"/>
      <c r="N51" s="5"/>
      <c r="O51" s="5"/>
      <c r="P51" s="5"/>
      <c r="Q51" s="5"/>
      <c r="S51" s="5"/>
      <c r="T51" s="5"/>
    </row>
    <row r="52" spans="1:20" s="6" customFormat="1" x14ac:dyDescent="0.2">
      <c r="A52" s="242" t="s">
        <v>193</v>
      </c>
      <c r="B52" s="211">
        <f>ROUND($B$45*$B$2,2)</f>
        <v>4.5</v>
      </c>
      <c r="D52" s="5"/>
      <c r="E52" s="5"/>
      <c r="F52" s="5"/>
      <c r="G52" s="5"/>
      <c r="H52" s="285"/>
      <c r="I52" s="5"/>
      <c r="J52" s="5"/>
      <c r="K52" s="5"/>
      <c r="L52" s="5"/>
      <c r="M52" s="5"/>
      <c r="N52" s="5"/>
      <c r="O52" s="5"/>
      <c r="P52" s="5"/>
      <c r="Q52" s="5"/>
      <c r="S52" s="5"/>
      <c r="T52" s="5"/>
    </row>
    <row r="53" spans="1:20" s="6" customFormat="1" x14ac:dyDescent="0.2">
      <c r="A53" s="242" t="s">
        <v>194</v>
      </c>
      <c r="B53" s="211">
        <f>B48</f>
        <v>4.5</v>
      </c>
      <c r="D53" s="5"/>
      <c r="E53" s="5"/>
      <c r="F53" s="5"/>
      <c r="G53" s="5"/>
      <c r="H53" s="285"/>
      <c r="I53" s="5"/>
      <c r="J53" s="5"/>
      <c r="K53" s="5"/>
      <c r="L53" s="5"/>
      <c r="M53" s="5"/>
      <c r="N53" s="5"/>
      <c r="O53" s="5"/>
      <c r="P53" s="5"/>
      <c r="Q53" s="5"/>
      <c r="S53" s="5"/>
      <c r="T53" s="5"/>
    </row>
    <row r="54" spans="1:20" s="6" customFormat="1" x14ac:dyDescent="0.2">
      <c r="A54" s="204" t="s">
        <v>136</v>
      </c>
      <c r="B54" s="188"/>
      <c r="D54" s="5"/>
      <c r="E54" s="5"/>
      <c r="F54" s="5"/>
      <c r="G54" s="5"/>
      <c r="H54" s="5"/>
      <c r="I54" s="5"/>
      <c r="J54" s="5"/>
      <c r="K54" s="5"/>
      <c r="L54" s="5"/>
      <c r="M54" s="5"/>
      <c r="N54" s="5"/>
      <c r="O54" s="5"/>
      <c r="P54" s="5"/>
      <c r="Q54" s="5"/>
      <c r="S54" s="5"/>
      <c r="T54" s="5"/>
    </row>
    <row r="55" spans="1:20" s="6" customFormat="1" x14ac:dyDescent="0.2">
      <c r="A55" s="205" t="str">
        <f>A92</f>
        <v>Pilot Upper Limit</v>
      </c>
      <c r="B55" s="212">
        <f>B92</f>
        <v>45</v>
      </c>
      <c r="D55" s="5"/>
      <c r="E55" s="5"/>
      <c r="F55" s="5"/>
      <c r="G55" s="14"/>
      <c r="H55" s="5"/>
      <c r="I55" s="5"/>
      <c r="J55" s="5"/>
      <c r="K55" s="5"/>
      <c r="L55" s="5"/>
      <c r="M55" s="5"/>
      <c r="N55" s="5"/>
      <c r="O55" s="5"/>
      <c r="P55" s="5"/>
      <c r="Q55" s="5"/>
      <c r="S55" s="5"/>
      <c r="T55" s="5"/>
    </row>
    <row r="56" spans="1:20" s="6" customFormat="1" x14ac:dyDescent="0.2">
      <c r="A56" s="205" t="str">
        <f t="shared" ref="A56:B70" si="2">A93</f>
        <v>Pilot Lower Limit</v>
      </c>
      <c r="B56" s="212">
        <f t="shared" si="2"/>
        <v>30</v>
      </c>
      <c r="D56" s="5"/>
      <c r="E56" s="5"/>
      <c r="F56" s="5"/>
      <c r="H56" s="5"/>
      <c r="I56" s="5"/>
      <c r="J56" s="5"/>
      <c r="K56" s="5"/>
      <c r="L56" s="5"/>
      <c r="M56" s="5"/>
      <c r="N56" s="5"/>
      <c r="O56" s="5"/>
      <c r="P56" s="5"/>
      <c r="Q56" s="5"/>
      <c r="R56" s="5"/>
      <c r="S56" s="5"/>
      <c r="T56" s="5"/>
    </row>
    <row r="57" spans="1:20" s="6" customFormat="1" x14ac:dyDescent="0.2">
      <c r="A57" s="205" t="str">
        <f t="shared" si="2"/>
        <v>&gt;= L4 Pilots</v>
      </c>
      <c r="B57" s="212">
        <f t="shared" si="2"/>
        <v>1</v>
      </c>
      <c r="D57" s="61"/>
      <c r="E57" s="5"/>
      <c r="F57" s="5"/>
      <c r="H57" s="5"/>
      <c r="I57" s="5"/>
      <c r="J57" s="5"/>
      <c r="K57" s="5"/>
      <c r="L57" s="5"/>
      <c r="M57" s="5"/>
      <c r="N57" s="5"/>
      <c r="O57" s="5"/>
      <c r="P57" s="5"/>
      <c r="Q57" s="5"/>
      <c r="R57" s="5"/>
      <c r="S57" s="5"/>
      <c r="T57" s="5"/>
    </row>
    <row r="58" spans="1:20" s="6" customFormat="1" x14ac:dyDescent="0.2">
      <c r="A58" s="205" t="str">
        <f t="shared" si="2"/>
        <v>&gt;= L3 Pilots</v>
      </c>
      <c r="B58" s="212">
        <f t="shared" si="2"/>
        <v>10</v>
      </c>
      <c r="D58" s="61"/>
      <c r="E58" s="5"/>
      <c r="F58" s="5"/>
      <c r="H58" s="5"/>
      <c r="I58" s="5"/>
      <c r="J58" s="5"/>
      <c r="K58" s="5"/>
      <c r="L58" s="5"/>
      <c r="M58" s="5"/>
      <c r="N58" s="5"/>
      <c r="O58" s="5"/>
      <c r="P58" s="5"/>
      <c r="Q58" s="5"/>
      <c r="R58" s="5"/>
      <c r="S58" s="5"/>
      <c r="T58" s="5"/>
    </row>
    <row r="59" spans="1:20" s="6" customFormat="1" x14ac:dyDescent="0.2">
      <c r="A59" s="205" t="str">
        <f t="shared" si="2"/>
        <v>&gt;= L2 Pilots</v>
      </c>
      <c r="B59" s="212">
        <f t="shared" si="2"/>
        <v>30</v>
      </c>
      <c r="D59" s="61"/>
      <c r="E59" s="5"/>
      <c r="F59" s="5"/>
      <c r="H59" s="5"/>
      <c r="I59" s="5"/>
      <c r="J59" s="5"/>
      <c r="K59" s="5"/>
      <c r="L59" s="5"/>
      <c r="M59" s="5"/>
      <c r="N59" s="5"/>
      <c r="O59" s="5"/>
      <c r="P59" s="5"/>
      <c r="Q59" s="5"/>
      <c r="R59" s="5"/>
      <c r="S59" s="5"/>
      <c r="T59" s="5"/>
    </row>
    <row r="60" spans="1:20" s="6" customFormat="1" x14ac:dyDescent="0.2">
      <c r="A60" s="205" t="str">
        <f t="shared" si="2"/>
        <v>Flight Engineer Upper Limit</v>
      </c>
      <c r="B60" s="212">
        <f t="shared" si="2"/>
        <v>30</v>
      </c>
      <c r="D60" s="5"/>
      <c r="E60" s="5"/>
      <c r="F60" s="5"/>
      <c r="H60" s="5"/>
      <c r="I60" s="5"/>
      <c r="J60" s="5"/>
      <c r="K60" s="5"/>
      <c r="L60" s="5"/>
      <c r="M60" s="5"/>
      <c r="N60" s="5"/>
      <c r="O60" s="5"/>
      <c r="P60" s="5"/>
      <c r="Q60" s="5"/>
      <c r="R60" s="5"/>
      <c r="S60" s="5"/>
      <c r="T60" s="5"/>
    </row>
    <row r="61" spans="1:20" s="6" customFormat="1" x14ac:dyDescent="0.2">
      <c r="A61" s="205" t="str">
        <f t="shared" si="2"/>
        <v>Flight Engineer Lower Limit</v>
      </c>
      <c r="B61" s="212">
        <f t="shared" si="2"/>
        <v>20</v>
      </c>
      <c r="D61" s="5"/>
      <c r="E61" s="5"/>
      <c r="F61" s="5"/>
      <c r="H61" s="5"/>
      <c r="I61" s="5"/>
      <c r="J61" s="5"/>
      <c r="K61" s="5"/>
      <c r="L61" s="5"/>
      <c r="M61" s="5"/>
      <c r="N61" s="5"/>
      <c r="O61" s="5"/>
      <c r="P61" s="5"/>
      <c r="Q61" s="5"/>
      <c r="R61" s="5"/>
      <c r="S61" s="5"/>
      <c r="T61" s="5"/>
    </row>
    <row r="62" spans="1:20" s="6" customFormat="1" x14ac:dyDescent="0.2">
      <c r="A62" s="205" t="str">
        <f t="shared" si="2"/>
        <v>&gt;= L4 Flight Engineers</v>
      </c>
      <c r="B62" s="212">
        <f t="shared" si="2"/>
        <v>1</v>
      </c>
      <c r="D62" s="61"/>
      <c r="E62" s="5"/>
      <c r="F62" s="5"/>
      <c r="H62" s="5"/>
      <c r="I62" s="5"/>
      <c r="J62" s="5"/>
      <c r="K62" s="5"/>
      <c r="L62" s="5"/>
      <c r="M62" s="5"/>
      <c r="N62" s="5"/>
      <c r="O62" s="5"/>
      <c r="P62" s="5"/>
      <c r="Q62" s="5"/>
      <c r="R62" s="5"/>
      <c r="S62" s="5"/>
      <c r="T62" s="5"/>
    </row>
    <row r="63" spans="1:20" s="6" customFormat="1" x14ac:dyDescent="0.2">
      <c r="A63" s="205" t="str">
        <f t="shared" si="2"/>
        <v>&gt;= L3 Flight Engineers</v>
      </c>
      <c r="B63" s="212">
        <f t="shared" si="2"/>
        <v>20</v>
      </c>
      <c r="D63" s="61"/>
      <c r="E63" s="5"/>
      <c r="F63" s="5"/>
      <c r="H63" s="5"/>
      <c r="I63" s="5"/>
      <c r="J63" s="5"/>
      <c r="K63" s="5"/>
      <c r="L63" s="5"/>
      <c r="M63" s="5"/>
      <c r="N63" s="5"/>
      <c r="O63" s="5"/>
      <c r="P63" s="5"/>
      <c r="Q63" s="5"/>
      <c r="R63" s="5"/>
      <c r="S63" s="5"/>
      <c r="T63" s="5"/>
    </row>
    <row r="64" spans="1:20" s="6" customFormat="1" x14ac:dyDescent="0.2">
      <c r="A64" s="205" t="str">
        <f t="shared" si="2"/>
        <v>Loadmaster Upper Limit</v>
      </c>
      <c r="B64" s="212">
        <f t="shared" si="2"/>
        <v>30</v>
      </c>
      <c r="D64" s="5"/>
      <c r="E64" s="5"/>
      <c r="F64" s="5"/>
      <c r="G64" s="14"/>
      <c r="H64" s="5"/>
      <c r="I64" s="5"/>
      <c r="J64" s="5"/>
      <c r="K64" s="5"/>
      <c r="L64" s="5"/>
      <c r="M64" s="5"/>
      <c r="N64" s="5"/>
      <c r="O64" s="5"/>
      <c r="P64" s="5"/>
      <c r="Q64" s="5"/>
      <c r="R64" s="5"/>
      <c r="S64" s="5"/>
      <c r="T64" s="5"/>
    </row>
    <row r="65" spans="1:20" s="6" customFormat="1" x14ac:dyDescent="0.2">
      <c r="A65" s="205" t="str">
        <f t="shared" si="2"/>
        <v>Loadmaster Lower Limit</v>
      </c>
      <c r="B65" s="212">
        <f t="shared" si="2"/>
        <v>20</v>
      </c>
      <c r="D65" s="5"/>
      <c r="E65" s="5"/>
      <c r="F65" s="5"/>
      <c r="G65" s="14"/>
      <c r="H65" s="5"/>
      <c r="I65" s="5"/>
      <c r="J65" s="5"/>
      <c r="K65" s="5"/>
      <c r="L65" s="5"/>
      <c r="M65" s="5"/>
      <c r="N65" s="5"/>
      <c r="O65" s="5"/>
      <c r="P65" s="5"/>
      <c r="Q65" s="5"/>
      <c r="R65" s="5"/>
      <c r="S65" s="5"/>
      <c r="T65" s="5"/>
    </row>
    <row r="66" spans="1:20" s="6" customFormat="1" x14ac:dyDescent="0.2">
      <c r="A66" s="205" t="str">
        <f t="shared" si="2"/>
        <v>&gt;= L4 LM</v>
      </c>
      <c r="B66" s="212">
        <f t="shared" si="2"/>
        <v>1</v>
      </c>
      <c r="D66" s="61"/>
      <c r="E66" s="5"/>
      <c r="F66" s="5"/>
      <c r="G66" s="14"/>
      <c r="H66" s="5"/>
      <c r="I66" s="5"/>
      <c r="J66" s="5"/>
      <c r="K66" s="5"/>
      <c r="L66" s="5"/>
      <c r="M66" s="5"/>
      <c r="N66" s="5"/>
      <c r="O66" s="5"/>
      <c r="P66" s="5"/>
      <c r="Q66" s="5"/>
      <c r="R66" s="5"/>
      <c r="S66" s="5"/>
      <c r="T66" s="5"/>
    </row>
    <row r="67" spans="1:20" s="6" customFormat="1" x14ac:dyDescent="0.2">
      <c r="A67" s="205" t="str">
        <f t="shared" si="2"/>
        <v>&gt;= L3 LM</v>
      </c>
      <c r="B67" s="212">
        <f t="shared" si="2"/>
        <v>20</v>
      </c>
      <c r="D67" s="61"/>
      <c r="E67" s="5"/>
      <c r="F67" s="5"/>
      <c r="G67" s="14"/>
      <c r="H67" s="5"/>
      <c r="I67" s="5"/>
      <c r="J67" s="5"/>
      <c r="K67" s="5"/>
      <c r="L67" s="5"/>
      <c r="M67" s="5"/>
      <c r="N67" s="5"/>
      <c r="O67" s="5"/>
      <c r="P67" s="5"/>
      <c r="Q67" s="5"/>
      <c r="R67" s="5"/>
      <c r="S67" s="5"/>
      <c r="T67" s="5"/>
    </row>
    <row r="68" spans="1:20" s="6" customFormat="1" x14ac:dyDescent="0.2">
      <c r="A68" s="205" t="str">
        <f t="shared" si="2"/>
        <v>2LM Upper Limit</v>
      </c>
      <c r="B68" s="212">
        <f t="shared" si="2"/>
        <v>45</v>
      </c>
      <c r="D68" s="61"/>
      <c r="E68" s="5"/>
      <c r="F68" s="5"/>
      <c r="G68" s="14"/>
      <c r="H68" s="5"/>
      <c r="I68" s="5"/>
      <c r="J68" s="5"/>
      <c r="K68" s="5"/>
      <c r="L68" s="5"/>
      <c r="M68" s="5"/>
      <c r="N68" s="5"/>
      <c r="O68" s="5"/>
      <c r="P68" s="5"/>
      <c r="Q68" s="5"/>
      <c r="R68" s="5"/>
      <c r="S68" s="5"/>
      <c r="T68" s="5"/>
    </row>
    <row r="69" spans="1:20" s="6" customFormat="1" x14ac:dyDescent="0.2">
      <c r="A69" s="205" t="str">
        <f t="shared" si="2"/>
        <v>2LM Lower Limit</v>
      </c>
      <c r="B69" s="212">
        <f t="shared" si="2"/>
        <v>30</v>
      </c>
      <c r="E69" s="5"/>
      <c r="F69" s="5"/>
      <c r="G69" s="14"/>
      <c r="H69" s="5"/>
      <c r="I69" s="5"/>
      <c r="J69" s="5"/>
      <c r="K69" s="5"/>
      <c r="L69" s="5"/>
      <c r="M69" s="5"/>
      <c r="N69" s="5"/>
      <c r="O69" s="5"/>
      <c r="P69" s="5"/>
      <c r="Q69" s="5"/>
      <c r="R69" s="5"/>
      <c r="S69" s="5"/>
      <c r="T69" s="5"/>
    </row>
    <row r="70" spans="1:20" s="6" customFormat="1" x14ac:dyDescent="0.2">
      <c r="A70" s="205" t="str">
        <f t="shared" si="2"/>
        <v>&gt;= L2 LM</v>
      </c>
      <c r="B70" s="212">
        <f t="shared" si="2"/>
        <v>30</v>
      </c>
      <c r="D70" s="5"/>
      <c r="E70" s="5"/>
      <c r="F70" s="5"/>
      <c r="G70" s="14"/>
      <c r="H70" s="5"/>
      <c r="I70" s="5"/>
      <c r="J70" s="5"/>
      <c r="K70" s="5"/>
      <c r="L70" s="5"/>
      <c r="M70" s="5"/>
      <c r="N70" s="5"/>
      <c r="O70" s="5"/>
      <c r="P70" s="5"/>
      <c r="Q70" s="5"/>
      <c r="R70" s="5"/>
      <c r="S70" s="5"/>
      <c r="T70" s="5"/>
    </row>
    <row r="71" spans="1:20" s="6" customFormat="1" x14ac:dyDescent="0.2">
      <c r="A71" s="205" t="str">
        <f t="shared" ref="A71:B71" si="3">A109</f>
        <v># Skilled Crews</v>
      </c>
      <c r="B71" s="212">
        <f t="shared" si="3"/>
        <v>10</v>
      </c>
      <c r="D71" s="5"/>
      <c r="E71" s="5"/>
      <c r="F71" s="5"/>
      <c r="G71" s="5"/>
      <c r="H71" s="5"/>
      <c r="I71" s="5"/>
      <c r="J71" s="5"/>
      <c r="K71" s="5"/>
      <c r="L71" s="5"/>
      <c r="M71" s="5"/>
      <c r="N71" s="5"/>
      <c r="O71" s="5"/>
      <c r="P71" s="5"/>
      <c r="Q71" s="5"/>
      <c r="R71" s="5"/>
      <c r="S71" s="5"/>
      <c r="T71" s="5"/>
    </row>
    <row r="72" spans="1:20" s="6" customFormat="1" ht="12.75" x14ac:dyDescent="0.2">
      <c r="A72" s="237" t="s">
        <v>137</v>
      </c>
      <c r="B72" s="241"/>
      <c r="D72" s="5"/>
      <c r="E72" s="5"/>
      <c r="F72" s="5"/>
      <c r="G72" s="14"/>
      <c r="H72" s="5"/>
      <c r="I72" s="5"/>
      <c r="J72" s="5"/>
      <c r="K72" s="5"/>
      <c r="L72" s="5"/>
      <c r="M72" s="5"/>
      <c r="N72" s="5"/>
      <c r="O72" s="5"/>
      <c r="P72" s="5"/>
      <c r="Q72" s="5"/>
      <c r="R72" s="5"/>
      <c r="S72" s="5"/>
      <c r="T72" s="5"/>
    </row>
    <row r="73" spans="1:20" s="6" customFormat="1" x14ac:dyDescent="0.2">
      <c r="A73" s="238" t="s">
        <v>138</v>
      </c>
      <c r="B73" s="239">
        <v>0.8</v>
      </c>
      <c r="D73" s="5"/>
      <c r="E73" s="5"/>
      <c r="F73" s="5"/>
      <c r="G73" s="14"/>
      <c r="H73" s="5"/>
      <c r="I73" s="5"/>
      <c r="J73" s="5"/>
      <c r="K73" s="5"/>
      <c r="L73" s="5"/>
      <c r="M73" s="5"/>
      <c r="N73" s="5"/>
      <c r="O73" s="5"/>
      <c r="P73" s="5"/>
      <c r="Q73" s="5"/>
      <c r="R73" s="5"/>
      <c r="S73" s="5"/>
      <c r="T73" s="5"/>
    </row>
    <row r="74" spans="1:20" s="6" customFormat="1" x14ac:dyDescent="0.2">
      <c r="A74" s="238" t="s">
        <v>139</v>
      </c>
      <c r="B74" s="239">
        <v>0.8</v>
      </c>
      <c r="D74" s="5"/>
      <c r="E74" s="5"/>
      <c r="F74" s="5"/>
      <c r="G74" s="14"/>
      <c r="H74" s="5"/>
      <c r="I74" s="5"/>
      <c r="J74" s="5"/>
      <c r="K74" s="5"/>
      <c r="L74" s="5"/>
      <c r="M74" s="5"/>
      <c r="N74" s="5"/>
      <c r="O74" s="5"/>
      <c r="P74" s="5"/>
      <c r="Q74" s="5"/>
      <c r="R74" s="5"/>
      <c r="S74" s="5"/>
      <c r="T74" s="5"/>
    </row>
    <row r="75" spans="1:20" s="6" customFormat="1" x14ac:dyDescent="0.2">
      <c r="A75" s="238" t="s">
        <v>140</v>
      </c>
      <c r="B75" s="239">
        <v>0.75</v>
      </c>
      <c r="D75" s="5"/>
      <c r="E75" s="5"/>
      <c r="F75" s="5"/>
      <c r="G75" s="14"/>
      <c r="H75" s="5"/>
      <c r="I75" s="5"/>
      <c r="J75" s="5"/>
      <c r="K75" s="5"/>
      <c r="L75" s="5"/>
      <c r="M75" s="5"/>
      <c r="N75" s="5"/>
      <c r="O75" s="5"/>
      <c r="P75" s="5"/>
      <c r="Q75" s="5"/>
      <c r="R75" s="5"/>
      <c r="S75" s="5"/>
      <c r="T75" s="5"/>
    </row>
    <row r="76" spans="1:20" s="6" customFormat="1" ht="12.75" x14ac:dyDescent="0.2">
      <c r="A76" s="240" t="s">
        <v>141</v>
      </c>
      <c r="B76" s="239">
        <v>0.8</v>
      </c>
      <c r="D76" s="5"/>
      <c r="E76" s="5"/>
      <c r="F76" s="5"/>
      <c r="G76" s="5"/>
      <c r="H76" s="5"/>
      <c r="I76" s="5"/>
      <c r="J76" s="5"/>
      <c r="K76" s="5"/>
      <c r="L76" s="5"/>
      <c r="M76" s="5"/>
      <c r="N76" s="5"/>
      <c r="O76" s="5"/>
      <c r="P76" s="5"/>
      <c r="Q76" s="5"/>
      <c r="R76" s="5"/>
      <c r="S76" s="5"/>
      <c r="T76" s="5"/>
    </row>
    <row r="77" spans="1:20" s="6" customFormat="1" x14ac:dyDescent="0.2">
      <c r="A77" s="194"/>
      <c r="B77" s="49"/>
      <c r="C77" s="219"/>
      <c r="D77" s="5"/>
      <c r="E77" s="5"/>
      <c r="F77" s="5"/>
      <c r="G77" s="5"/>
      <c r="H77" s="5"/>
      <c r="I77" s="5"/>
      <c r="J77" s="5"/>
      <c r="K77" s="5"/>
      <c r="L77" s="5"/>
      <c r="M77" s="5"/>
      <c r="N77" s="5"/>
      <c r="O77" s="5"/>
      <c r="P77" s="5"/>
      <c r="Q77" s="5"/>
      <c r="R77" s="5"/>
      <c r="S77" s="5"/>
      <c r="T77" s="5"/>
    </row>
    <row r="78" spans="1:20" s="6" customFormat="1" x14ac:dyDescent="0.2">
      <c r="A78" s="194"/>
      <c r="B78" s="49"/>
      <c r="C78" s="219"/>
      <c r="D78" s="5"/>
      <c r="E78" s="5"/>
      <c r="F78" s="5"/>
      <c r="G78" s="5"/>
      <c r="H78" s="5"/>
      <c r="I78" s="5"/>
      <c r="J78" s="5"/>
      <c r="K78" s="5"/>
      <c r="L78" s="5"/>
      <c r="M78" s="5"/>
      <c r="N78" s="5"/>
      <c r="O78" s="5"/>
      <c r="P78" s="5"/>
      <c r="Q78" s="5"/>
      <c r="R78" s="5"/>
      <c r="S78" s="5"/>
      <c r="T78" s="5"/>
    </row>
    <row r="79" spans="1:20" s="6" customFormat="1" ht="12.75" thickBot="1" x14ac:dyDescent="0.25">
      <c r="A79" s="194"/>
      <c r="B79" s="191"/>
      <c r="D79" s="5"/>
      <c r="E79" s="5"/>
      <c r="F79" s="5"/>
      <c r="G79" s="5"/>
      <c r="H79" s="5"/>
      <c r="I79" s="5"/>
      <c r="J79" s="5"/>
      <c r="K79" s="5"/>
      <c r="L79" s="5"/>
      <c r="M79" s="5"/>
      <c r="N79" s="5"/>
      <c r="O79" s="5"/>
      <c r="P79" s="5"/>
      <c r="Q79" s="5"/>
      <c r="R79" s="5"/>
      <c r="S79" s="5"/>
      <c r="T79" s="5"/>
    </row>
    <row r="80" spans="1:20" s="6" customFormat="1" ht="12.75" thickBot="1" x14ac:dyDescent="0.25">
      <c r="A80" s="213" t="s">
        <v>142</v>
      </c>
      <c r="B80" s="214"/>
      <c r="D80" s="5"/>
      <c r="E80" s="5"/>
      <c r="F80" s="5"/>
      <c r="G80" s="5"/>
      <c r="H80" s="5"/>
      <c r="I80" s="5"/>
      <c r="J80" s="5"/>
      <c r="K80" s="5"/>
      <c r="L80" s="5"/>
      <c r="M80" s="5"/>
      <c r="N80" s="5"/>
      <c r="O80" s="5"/>
      <c r="P80" s="5"/>
      <c r="Q80" s="5"/>
      <c r="R80" s="5"/>
      <c r="S80" s="5"/>
      <c r="T80" s="5"/>
    </row>
    <row r="81" spans="1:20" s="6" customFormat="1" x14ac:dyDescent="0.2">
      <c r="A81" s="45" t="s">
        <v>143</v>
      </c>
      <c r="B81" s="62">
        <f>MIN(100,B83+$B$87)</f>
        <v>100</v>
      </c>
      <c r="D81" s="5"/>
      <c r="E81" s="5"/>
      <c r="F81" s="5"/>
      <c r="G81" s="5"/>
      <c r="H81" s="5"/>
      <c r="I81" s="5"/>
      <c r="J81" s="5"/>
      <c r="K81" s="5"/>
      <c r="L81" s="5"/>
      <c r="M81" s="5"/>
      <c r="N81" s="5"/>
      <c r="O81" s="5"/>
      <c r="P81" s="5"/>
      <c r="Q81" s="5"/>
      <c r="R81" s="5"/>
      <c r="S81" s="5"/>
      <c r="T81" s="5"/>
    </row>
    <row r="82" spans="1:20" s="6" customFormat="1" x14ac:dyDescent="0.2">
      <c r="A82" s="46" t="s">
        <v>144</v>
      </c>
      <c r="B82" s="63">
        <f>MIN(100,B83+$B$88)</f>
        <v>100</v>
      </c>
      <c r="D82" s="5"/>
      <c r="E82" s="5"/>
      <c r="F82" s="5"/>
      <c r="G82" s="5"/>
      <c r="H82" s="5"/>
      <c r="I82" s="5"/>
      <c r="J82" s="5"/>
      <c r="K82" s="5"/>
      <c r="L82" s="5"/>
      <c r="M82" s="5"/>
      <c r="N82" s="5"/>
      <c r="O82" s="5"/>
      <c r="P82" s="5"/>
      <c r="Q82" s="5"/>
      <c r="R82" s="5"/>
      <c r="S82" s="5"/>
      <c r="T82" s="5"/>
    </row>
    <row r="83" spans="1:20" s="6" customFormat="1" x14ac:dyDescent="0.2">
      <c r="A83" s="46" t="s">
        <v>145</v>
      </c>
      <c r="B83" s="64">
        <v>100</v>
      </c>
      <c r="D83" s="5"/>
      <c r="E83" s="5"/>
      <c r="F83" s="5"/>
      <c r="G83" s="5"/>
      <c r="H83" s="5"/>
      <c r="I83" s="5"/>
      <c r="J83" s="5"/>
      <c r="K83" s="5"/>
      <c r="L83" s="5"/>
      <c r="M83" s="5"/>
      <c r="N83" s="5"/>
      <c r="O83" s="5"/>
      <c r="P83" s="5"/>
      <c r="Q83" s="5"/>
      <c r="R83" s="5"/>
      <c r="S83" s="5"/>
      <c r="T83" s="5"/>
    </row>
    <row r="84" spans="1:20" s="6" customFormat="1" x14ac:dyDescent="0.2">
      <c r="A84" s="46" t="s">
        <v>146</v>
      </c>
      <c r="B84" s="63">
        <f>MIN(80,IF(B21="Deploy",80,MAX(0,B83-$B$88)))</f>
        <v>80</v>
      </c>
      <c r="D84" s="5"/>
      <c r="E84" s="5"/>
      <c r="F84" s="5"/>
      <c r="G84" s="5"/>
      <c r="H84" s="5"/>
      <c r="I84" s="5"/>
      <c r="J84" s="5"/>
      <c r="K84" s="5"/>
      <c r="L84" s="5"/>
      <c r="M84" s="5"/>
      <c r="N84" s="5"/>
      <c r="O84" s="5"/>
      <c r="P84" s="5"/>
      <c r="Q84" s="5"/>
      <c r="R84" s="5"/>
      <c r="S84" s="5"/>
      <c r="T84" s="5"/>
    </row>
    <row r="85" spans="1:20" s="6" customFormat="1" ht="12.75" thickBot="1" x14ac:dyDescent="0.25">
      <c r="A85" s="47" t="s">
        <v>147</v>
      </c>
      <c r="B85" s="65">
        <f>MIN(60,IF(B21="Deploy",60,MAX(0,B83-$B$87)))</f>
        <v>60</v>
      </c>
      <c r="D85" s="5"/>
      <c r="E85" s="5"/>
      <c r="F85" s="5"/>
      <c r="G85" s="5"/>
      <c r="H85" s="5"/>
      <c r="I85" s="5"/>
      <c r="J85" s="5"/>
      <c r="K85" s="5"/>
      <c r="L85" s="5"/>
      <c r="M85" s="5"/>
      <c r="N85" s="5"/>
      <c r="O85" s="5"/>
      <c r="P85" s="5"/>
      <c r="Q85" s="5"/>
      <c r="R85" s="5"/>
      <c r="S85" s="5"/>
      <c r="T85" s="5"/>
    </row>
    <row r="86" spans="1:20" s="6" customFormat="1" ht="12.75" thickBot="1" x14ac:dyDescent="0.25">
      <c r="A86" s="48" t="s">
        <v>148</v>
      </c>
      <c r="B86" s="66">
        <v>80</v>
      </c>
      <c r="D86" s="5"/>
      <c r="E86" s="5"/>
      <c r="F86" s="5"/>
      <c r="G86" s="5"/>
      <c r="H86" s="5"/>
      <c r="I86" s="5"/>
      <c r="J86" s="5"/>
      <c r="K86" s="5"/>
      <c r="L86" s="5"/>
      <c r="M86" s="5"/>
      <c r="N86" s="5"/>
      <c r="O86" s="5"/>
      <c r="P86" s="5"/>
      <c r="Q86" s="5"/>
      <c r="R86" s="5"/>
      <c r="S86" s="5"/>
      <c r="T86" s="5"/>
    </row>
    <row r="87" spans="1:20" s="6" customFormat="1" x14ac:dyDescent="0.2">
      <c r="A87" s="215" t="s">
        <v>149</v>
      </c>
      <c r="B87" s="216">
        <v>40</v>
      </c>
      <c r="D87" s="5"/>
      <c r="E87" s="5"/>
      <c r="F87" s="5"/>
      <c r="G87" s="5"/>
      <c r="H87" s="5"/>
      <c r="I87" s="5"/>
      <c r="J87" s="5"/>
      <c r="K87" s="5"/>
      <c r="L87" s="5"/>
      <c r="M87" s="5"/>
      <c r="N87" s="5"/>
      <c r="O87" s="5"/>
      <c r="P87" s="5"/>
      <c r="Q87" s="5"/>
      <c r="R87" s="5"/>
      <c r="S87" s="5"/>
      <c r="T87" s="5"/>
    </row>
    <row r="88" spans="1:20" s="6" customFormat="1" ht="12.75" thickBot="1" x14ac:dyDescent="0.25">
      <c r="A88" s="58" t="s">
        <v>150</v>
      </c>
      <c r="B88" s="217">
        <v>20</v>
      </c>
      <c r="D88" s="5"/>
      <c r="E88" s="5"/>
      <c r="F88" s="5"/>
      <c r="G88" s="5"/>
      <c r="H88" s="5"/>
      <c r="I88" s="5"/>
      <c r="J88" s="5"/>
      <c r="K88" s="5"/>
      <c r="L88" s="5"/>
      <c r="M88" s="5"/>
      <c r="N88" s="5"/>
      <c r="O88" s="5"/>
      <c r="P88" s="5"/>
      <c r="Q88" s="5"/>
      <c r="R88" s="5"/>
      <c r="S88" s="5"/>
      <c r="T88" s="5"/>
    </row>
    <row r="89" spans="1:20" s="6" customFormat="1" ht="12.75" thickBot="1" x14ac:dyDescent="0.25">
      <c r="A89" s="49"/>
      <c r="B89" s="49"/>
      <c r="D89" s="5"/>
      <c r="E89" s="5"/>
      <c r="F89" s="5"/>
      <c r="G89" s="5"/>
      <c r="H89" s="5"/>
      <c r="I89" s="5"/>
      <c r="J89" s="5"/>
      <c r="K89" s="5"/>
      <c r="L89" s="5"/>
      <c r="M89" s="5"/>
      <c r="N89" s="5"/>
      <c r="O89" s="5"/>
      <c r="P89" s="5"/>
      <c r="Q89" s="5"/>
      <c r="R89" s="5"/>
      <c r="S89" s="5"/>
      <c r="T89" s="5"/>
    </row>
    <row r="90" spans="1:20" s="6" customFormat="1" ht="12.75" thickBot="1" x14ac:dyDescent="0.25">
      <c r="A90" s="299" t="s">
        <v>151</v>
      </c>
      <c r="B90" s="300"/>
      <c r="D90" s="5"/>
      <c r="E90" s="5"/>
      <c r="F90" s="5"/>
      <c r="G90" s="5"/>
      <c r="H90" s="5"/>
      <c r="I90" s="5"/>
      <c r="J90" s="5"/>
      <c r="K90" s="5"/>
      <c r="L90" s="5"/>
      <c r="M90" s="5"/>
      <c r="N90" s="5"/>
      <c r="O90" s="5"/>
      <c r="P90" s="5"/>
      <c r="Q90" s="5"/>
      <c r="R90" s="5"/>
      <c r="S90" s="5"/>
      <c r="T90" s="5"/>
    </row>
    <row r="91" spans="1:20" s="6" customFormat="1" ht="12.75" thickBot="1" x14ac:dyDescent="0.25">
      <c r="A91" s="299" t="s">
        <v>152</v>
      </c>
      <c r="B91" s="300"/>
      <c r="D91" s="5"/>
      <c r="E91" s="5"/>
      <c r="F91" s="5"/>
      <c r="G91" s="5"/>
      <c r="H91" s="5"/>
      <c r="I91" s="5"/>
      <c r="J91" s="5"/>
      <c r="K91" s="5"/>
      <c r="L91" s="5"/>
      <c r="M91" s="5"/>
      <c r="N91" s="5"/>
      <c r="O91" s="5"/>
      <c r="P91" s="5"/>
      <c r="Q91" s="5"/>
      <c r="R91" s="5"/>
      <c r="S91" s="5"/>
      <c r="T91" s="5"/>
    </row>
    <row r="92" spans="1:20" s="6" customFormat="1" x14ac:dyDescent="0.2">
      <c r="A92" s="68" t="s">
        <v>195</v>
      </c>
      <c r="B92" s="69">
        <v>45</v>
      </c>
      <c r="D92" s="5"/>
      <c r="E92" s="5"/>
      <c r="F92" s="5"/>
      <c r="G92" s="5"/>
      <c r="H92" s="5"/>
      <c r="I92" s="5"/>
      <c r="J92" s="5"/>
      <c r="K92" s="5"/>
      <c r="L92" s="5"/>
      <c r="M92" s="5"/>
      <c r="N92" s="5"/>
      <c r="O92" s="5"/>
      <c r="P92" s="5"/>
      <c r="Q92" s="5"/>
      <c r="R92" s="5"/>
      <c r="S92" s="5"/>
      <c r="T92" s="5"/>
    </row>
    <row r="93" spans="1:20" s="6" customFormat="1" x14ac:dyDescent="0.2">
      <c r="A93" s="51" t="s">
        <v>196</v>
      </c>
      <c r="B93" s="52">
        <f>ROUNDUP($B$92*$B$27,0)</f>
        <v>30</v>
      </c>
      <c r="D93" s="5"/>
      <c r="E93" s="5"/>
      <c r="F93" s="5"/>
      <c r="G93" s="5"/>
      <c r="H93" s="5"/>
      <c r="I93" s="5"/>
      <c r="J93" s="5"/>
      <c r="K93" s="5"/>
      <c r="L93" s="5"/>
      <c r="M93" s="5"/>
      <c r="N93" s="5"/>
      <c r="O93" s="5"/>
      <c r="P93" s="5"/>
      <c r="Q93" s="5"/>
      <c r="R93" s="5"/>
      <c r="S93" s="5"/>
      <c r="T93" s="5"/>
    </row>
    <row r="94" spans="1:20" s="6" customFormat="1" x14ac:dyDescent="0.2">
      <c r="A94" s="51" t="s">
        <v>197</v>
      </c>
      <c r="B94" s="52">
        <v>1</v>
      </c>
      <c r="D94" s="5"/>
      <c r="E94" s="5"/>
      <c r="F94" s="5"/>
      <c r="G94" s="5"/>
      <c r="H94" s="5"/>
      <c r="I94" s="5"/>
      <c r="J94" s="5"/>
      <c r="K94" s="5"/>
      <c r="L94" s="5"/>
      <c r="M94" s="5"/>
      <c r="N94" s="5"/>
      <c r="O94" s="5"/>
      <c r="P94" s="5"/>
      <c r="Q94" s="5"/>
      <c r="R94" s="5"/>
      <c r="S94" s="5"/>
      <c r="T94" s="5"/>
    </row>
    <row r="95" spans="1:20" s="6" customFormat="1" x14ac:dyDescent="0.2">
      <c r="A95" s="51" t="s">
        <v>198</v>
      </c>
      <c r="B95" s="52">
        <v>10</v>
      </c>
      <c r="D95" s="5"/>
      <c r="E95" s="5"/>
      <c r="F95" s="5"/>
      <c r="G95" s="5"/>
      <c r="H95" s="5"/>
      <c r="I95" s="5"/>
      <c r="J95" s="5"/>
      <c r="K95" s="5"/>
      <c r="L95" s="5"/>
      <c r="M95" s="5"/>
      <c r="N95" s="5"/>
      <c r="O95" s="5"/>
      <c r="P95" s="5"/>
      <c r="Q95" s="5"/>
      <c r="R95" s="5"/>
      <c r="S95" s="5"/>
      <c r="T95" s="5"/>
    </row>
    <row r="96" spans="1:20" s="6" customFormat="1" x14ac:dyDescent="0.2">
      <c r="A96" s="51" t="s">
        <v>199</v>
      </c>
      <c r="B96" s="52">
        <f>$B$93</f>
        <v>30</v>
      </c>
      <c r="C96" s="1"/>
      <c r="D96" s="1"/>
      <c r="E96" s="1"/>
      <c r="F96" s="1"/>
      <c r="G96" s="1"/>
      <c r="H96" s="1"/>
      <c r="I96" s="1"/>
      <c r="J96" s="1"/>
      <c r="K96" s="1"/>
      <c r="L96" s="13"/>
      <c r="M96" s="14"/>
      <c r="N96" s="13"/>
      <c r="O96" s="13"/>
      <c r="P96" s="13"/>
      <c r="Q96" s="13"/>
      <c r="R96" s="13"/>
      <c r="S96" s="13"/>
      <c r="T96" s="13"/>
    </row>
    <row r="97" spans="1:13" x14ac:dyDescent="0.2">
      <c r="A97" s="51" t="s">
        <v>200</v>
      </c>
      <c r="B97" s="52">
        <v>30</v>
      </c>
      <c r="D97" s="5"/>
      <c r="E97" s="5"/>
      <c r="F97" s="5"/>
      <c r="G97" s="5"/>
      <c r="H97" s="5"/>
      <c r="I97" s="5"/>
      <c r="J97" s="5"/>
      <c r="K97" s="5"/>
      <c r="M97" s="15"/>
    </row>
    <row r="98" spans="1:13" x14ac:dyDescent="0.2">
      <c r="A98" s="51" t="s">
        <v>201</v>
      </c>
      <c r="B98" s="52">
        <f>ROUNDUP($B$97*$B$27,0)</f>
        <v>20</v>
      </c>
      <c r="D98" s="5"/>
      <c r="E98" s="5"/>
      <c r="F98" s="5"/>
      <c r="G98" s="5"/>
      <c r="H98" s="5"/>
      <c r="I98" s="5"/>
      <c r="J98" s="5"/>
      <c r="K98" s="5"/>
      <c r="M98" s="15"/>
    </row>
    <row r="99" spans="1:13" x14ac:dyDescent="0.2">
      <c r="A99" s="51" t="s">
        <v>202</v>
      </c>
      <c r="B99" s="52">
        <v>1</v>
      </c>
      <c r="D99" s="5"/>
      <c r="E99" s="5"/>
      <c r="F99" s="5"/>
      <c r="G99" s="5"/>
      <c r="H99" s="5"/>
      <c r="I99" s="5"/>
      <c r="J99" s="5"/>
      <c r="K99" s="5"/>
      <c r="M99" s="15"/>
    </row>
    <row r="100" spans="1:13" x14ac:dyDescent="0.2">
      <c r="A100" s="51" t="s">
        <v>203</v>
      </c>
      <c r="B100" s="52">
        <f>$B$98</f>
        <v>20</v>
      </c>
      <c r="D100" s="5"/>
      <c r="E100" s="5"/>
      <c r="F100" s="5"/>
      <c r="G100" s="5"/>
      <c r="H100" s="5"/>
      <c r="I100" s="5"/>
      <c r="J100" s="5"/>
      <c r="K100" s="5"/>
      <c r="M100" s="15"/>
    </row>
    <row r="101" spans="1:13" x14ac:dyDescent="0.2">
      <c r="A101" s="51" t="s">
        <v>164</v>
      </c>
      <c r="B101" s="52">
        <v>30</v>
      </c>
      <c r="D101" s="5"/>
      <c r="E101" s="5"/>
      <c r="F101" s="5"/>
      <c r="G101" s="5"/>
      <c r="H101" s="5"/>
      <c r="I101" s="5"/>
      <c r="J101" s="5"/>
      <c r="K101" s="5"/>
      <c r="M101" s="15"/>
    </row>
    <row r="102" spans="1:13" x14ac:dyDescent="0.2">
      <c r="A102" s="51" t="s">
        <v>165</v>
      </c>
      <c r="B102" s="52">
        <f>ROUNDUP($B$101*$B$27,0)</f>
        <v>20</v>
      </c>
      <c r="D102" s="5"/>
      <c r="E102" s="5"/>
      <c r="F102" s="5"/>
      <c r="G102" s="5"/>
      <c r="H102" s="5"/>
      <c r="I102" s="5"/>
      <c r="J102" s="5"/>
      <c r="K102" s="5"/>
      <c r="M102" s="15"/>
    </row>
    <row r="103" spans="1:13" x14ac:dyDescent="0.2">
      <c r="A103" s="51" t="s">
        <v>166</v>
      </c>
      <c r="B103" s="52">
        <v>1</v>
      </c>
      <c r="D103" s="5"/>
      <c r="E103" s="5"/>
      <c r="F103" s="5"/>
      <c r="G103" s="5"/>
      <c r="H103" s="5"/>
      <c r="I103" s="5"/>
      <c r="J103" s="5"/>
      <c r="K103" s="5"/>
      <c r="M103" s="15"/>
    </row>
    <row r="104" spans="1:13" x14ac:dyDescent="0.2">
      <c r="A104" s="51" t="s">
        <v>167</v>
      </c>
      <c r="B104" s="52">
        <f>$B$102</f>
        <v>20</v>
      </c>
      <c r="D104" s="5"/>
      <c r="E104" s="5"/>
      <c r="F104" s="5"/>
      <c r="G104" s="5"/>
      <c r="H104" s="5"/>
      <c r="I104" s="5"/>
      <c r="J104" s="5"/>
      <c r="K104" s="5"/>
      <c r="M104" s="15"/>
    </row>
    <row r="105" spans="1:13" x14ac:dyDescent="0.2">
      <c r="A105" s="51" t="s">
        <v>204</v>
      </c>
      <c r="B105" s="52">
        <v>45</v>
      </c>
      <c r="D105" s="5"/>
      <c r="E105" s="5"/>
      <c r="F105" s="5"/>
      <c r="G105" s="5"/>
      <c r="H105" s="5"/>
      <c r="I105" s="5"/>
      <c r="J105" s="5"/>
      <c r="K105" s="5"/>
      <c r="M105" s="15"/>
    </row>
    <row r="106" spans="1:13" x14ac:dyDescent="0.2">
      <c r="A106" s="51" t="s">
        <v>205</v>
      </c>
      <c r="B106" s="52">
        <f>ROUNDUP($B$105*$B$27,0)</f>
        <v>30</v>
      </c>
      <c r="D106" s="5"/>
      <c r="E106" s="5"/>
      <c r="F106" s="5"/>
      <c r="G106" s="5"/>
      <c r="H106" s="5"/>
      <c r="I106" s="5"/>
      <c r="J106" s="5"/>
      <c r="K106" s="5"/>
      <c r="M106" s="15"/>
    </row>
    <row r="107" spans="1:13" x14ac:dyDescent="0.2">
      <c r="A107" s="51" t="s">
        <v>168</v>
      </c>
      <c r="B107" s="52">
        <f>$B$106</f>
        <v>30</v>
      </c>
      <c r="D107" s="5"/>
      <c r="E107" s="5"/>
      <c r="F107" s="5"/>
      <c r="G107" s="5"/>
      <c r="H107" s="5"/>
      <c r="I107" s="5"/>
      <c r="J107" s="5"/>
      <c r="K107" s="5"/>
      <c r="M107" s="15"/>
    </row>
    <row r="108" spans="1:13" x14ac:dyDescent="0.2">
      <c r="A108" s="51" t="s">
        <v>206</v>
      </c>
      <c r="B108" s="52">
        <f>MIN(ROUNDDOWN(($B$92/3),0),ROUNDDOWN(($B$97/2),0),ROUNDDOWN(($B$101/2),0),$B$105)</f>
        <v>15</v>
      </c>
    </row>
    <row r="109" spans="1:13" ht="12.75" thickBot="1" x14ac:dyDescent="0.25">
      <c r="A109" s="53" t="s">
        <v>170</v>
      </c>
      <c r="B109" s="52">
        <f>MIN(IF(ROUNDDOWN(($B$96-$B$95)/2,0)&lt;$B$95,ROUNDDOWN(($B$95+($B$96-$B$95))/3,0),$B$95),MIN(IF(ROUNDDOWN(($B$104/2),0)&lt;$B$107,ROUNDDOWN($B$104/2,0),ROUNDDOWN((($B$104 + $B$107)/3),0)),ROUNDDOWN($B$100/2,0)))</f>
        <v>10</v>
      </c>
    </row>
    <row r="110" spans="1:13" ht="12.75" thickBot="1" x14ac:dyDescent="0.25">
      <c r="A110" s="301" t="s">
        <v>207</v>
      </c>
      <c r="B110" s="302"/>
    </row>
    <row r="111" spans="1:13" ht="12.75" thickBot="1" x14ac:dyDescent="0.25">
      <c r="A111" s="59" t="s">
        <v>182</v>
      </c>
      <c r="B111" s="60"/>
    </row>
    <row r="112" spans="1:13" x14ac:dyDescent="0.2">
      <c r="A112" s="56"/>
      <c r="B112" s="56"/>
    </row>
    <row r="113" spans="1:20" s="1" customFormat="1" ht="12.75" thickBot="1" x14ac:dyDescent="0.25">
      <c r="A113" s="56"/>
      <c r="B113" s="56"/>
      <c r="L113" s="13"/>
      <c r="M113" s="13"/>
      <c r="N113" s="13"/>
      <c r="O113" s="13"/>
      <c r="P113" s="13"/>
      <c r="Q113" s="13"/>
      <c r="R113" s="13"/>
      <c r="S113" s="13"/>
      <c r="T113" s="13"/>
    </row>
    <row r="114" spans="1:20" s="1" customFormat="1" ht="12.75" thickBot="1" x14ac:dyDescent="0.25">
      <c r="A114" s="299" t="s">
        <v>171</v>
      </c>
      <c r="B114" s="300"/>
      <c r="L114" s="13"/>
      <c r="M114" s="13"/>
      <c r="N114" s="13"/>
      <c r="O114" s="13"/>
      <c r="P114" s="13"/>
      <c r="Q114" s="13"/>
      <c r="R114" s="13"/>
      <c r="S114" s="13"/>
      <c r="T114" s="13"/>
    </row>
    <row r="115" spans="1:20" s="1" customFormat="1" x14ac:dyDescent="0.2">
      <c r="A115" s="57" t="s">
        <v>172</v>
      </c>
      <c r="B115" s="54"/>
      <c r="L115" s="13"/>
      <c r="M115" s="13"/>
      <c r="N115" s="13"/>
      <c r="O115" s="13"/>
      <c r="P115" s="13"/>
      <c r="Q115" s="13"/>
      <c r="R115" s="13"/>
      <c r="S115" s="13"/>
      <c r="T115" s="13"/>
    </row>
    <row r="116" spans="1:20" s="1" customFormat="1" ht="12.75" thickBot="1" x14ac:dyDescent="0.25">
      <c r="A116" s="58" t="s">
        <v>173</v>
      </c>
      <c r="B116" s="55">
        <v>238.3</v>
      </c>
      <c r="L116" s="13"/>
      <c r="M116" s="13"/>
      <c r="N116" s="13"/>
      <c r="O116" s="13"/>
      <c r="P116" s="13"/>
      <c r="Q116" s="13"/>
      <c r="R116" s="13"/>
      <c r="S116" s="13"/>
      <c r="T116" s="13"/>
    </row>
    <row r="118" spans="1:20" ht="12.75" thickBot="1" x14ac:dyDescent="0.25"/>
    <row r="119" spans="1:20" ht="13.5" thickBot="1" x14ac:dyDescent="0.25">
      <c r="A119" s="218" t="s">
        <v>212</v>
      </c>
      <c r="B119" s="289" t="s">
        <v>175</v>
      </c>
      <c r="C119" s="290"/>
      <c r="D119" s="291" t="s">
        <v>176</v>
      </c>
      <c r="E119" s="292"/>
      <c r="F119" s="293" t="s">
        <v>177</v>
      </c>
      <c r="G119" s="294"/>
      <c r="J119" s="161" t="s">
        <v>178</v>
      </c>
    </row>
    <row r="120" spans="1:20" ht="12.75" x14ac:dyDescent="0.2">
      <c r="A120" s="115" t="s">
        <v>179</v>
      </c>
      <c r="B120" s="116"/>
      <c r="C120" s="117"/>
      <c r="D120" s="117"/>
      <c r="E120" s="117"/>
      <c r="F120" s="117"/>
      <c r="G120" s="118"/>
      <c r="J120" s="159" t="s">
        <v>36</v>
      </c>
    </row>
    <row r="121" spans="1:20" x14ac:dyDescent="0.2">
      <c r="A121" s="119" t="s">
        <v>180</v>
      </c>
      <c r="B121" s="120">
        <v>6</v>
      </c>
      <c r="C121" s="120"/>
      <c r="D121" s="121">
        <v>5</v>
      </c>
      <c r="E121" s="121">
        <v>3</v>
      </c>
      <c r="F121" s="122">
        <v>2</v>
      </c>
      <c r="G121" s="123">
        <v>0</v>
      </c>
    </row>
    <row r="122" spans="1:20" x14ac:dyDescent="0.2">
      <c r="A122" s="119" t="s">
        <v>181</v>
      </c>
      <c r="B122" s="124">
        <v>6</v>
      </c>
      <c r="C122" s="120">
        <v>4</v>
      </c>
      <c r="D122" s="125">
        <v>3</v>
      </c>
      <c r="E122" s="125">
        <v>2</v>
      </c>
      <c r="F122" s="126">
        <v>1</v>
      </c>
      <c r="G122" s="127">
        <v>0</v>
      </c>
    </row>
    <row r="123" spans="1:20" x14ac:dyDescent="0.2">
      <c r="A123" s="128" t="str">
        <f>A32</f>
        <v>Afloat Support Hours Total</v>
      </c>
      <c r="B123" s="129"/>
      <c r="C123" s="130"/>
      <c r="D123" s="130"/>
      <c r="E123" s="130"/>
      <c r="F123" s="130"/>
      <c r="G123" s="131"/>
    </row>
    <row r="124" spans="1:20" x14ac:dyDescent="0.2">
      <c r="A124" s="119" t="str">
        <f>A50</f>
        <v>Ready C-130T Logistic Mission Systems (C)</v>
      </c>
      <c r="B124" s="124" t="s">
        <v>182</v>
      </c>
      <c r="C124" s="120"/>
      <c r="D124" s="125"/>
      <c r="E124" s="125"/>
      <c r="F124" s="126"/>
      <c r="G124" s="127"/>
    </row>
    <row r="125" spans="1:20" x14ac:dyDescent="0.2">
      <c r="A125" s="119" t="str">
        <f t="shared" ref="A125:A126" si="4">A51</f>
        <v>Ready C-130T Extended Overwater Mission Systems (D)</v>
      </c>
      <c r="B125" s="124">
        <v>6</v>
      </c>
      <c r="C125" s="120">
        <v>4</v>
      </c>
      <c r="D125" s="125">
        <v>3</v>
      </c>
      <c r="E125" s="125">
        <v>2</v>
      </c>
      <c r="F125" s="126">
        <v>1</v>
      </c>
      <c r="G125" s="127">
        <v>0</v>
      </c>
    </row>
    <row r="126" spans="1:20" x14ac:dyDescent="0.2">
      <c r="A126" s="119" t="str">
        <f t="shared" si="4"/>
        <v>Ready C-130T Cargo Mission System (K)</v>
      </c>
      <c r="B126" s="120">
        <v>6</v>
      </c>
      <c r="C126" s="120">
        <v>4</v>
      </c>
      <c r="D126" s="121">
        <v>3</v>
      </c>
      <c r="E126" s="121">
        <v>2</v>
      </c>
      <c r="F126" s="122">
        <v>1</v>
      </c>
      <c r="G126" s="123">
        <v>0</v>
      </c>
    </row>
    <row r="127" spans="1:20" ht="12.75" thickBot="1" x14ac:dyDescent="0.25">
      <c r="A127" s="221" t="s">
        <v>183</v>
      </c>
      <c r="B127" s="222">
        <v>6</v>
      </c>
      <c r="C127" s="222">
        <v>4</v>
      </c>
      <c r="D127" s="223">
        <v>3</v>
      </c>
      <c r="E127" s="223">
        <v>2</v>
      </c>
      <c r="F127" s="224">
        <v>1</v>
      </c>
      <c r="G127" s="225">
        <v>0</v>
      </c>
    </row>
  </sheetData>
  <mergeCells count="10">
    <mergeCell ref="A114:B114"/>
    <mergeCell ref="B119:C119"/>
    <mergeCell ref="D119:E119"/>
    <mergeCell ref="F119:G119"/>
    <mergeCell ref="A1:B1"/>
    <mergeCell ref="M1:P1"/>
    <mergeCell ref="C2:G2"/>
    <mergeCell ref="A90:B90"/>
    <mergeCell ref="A91:B91"/>
    <mergeCell ref="A110:B110"/>
  </mergeCells>
  <conditionalFormatting sqref="T19 D15:E15 N15:T15">
    <cfRule type="cellIs" dxfId="54" priority="26" stopIfTrue="1" operator="equal">
      <formula>#REF!</formula>
    </cfRule>
  </conditionalFormatting>
  <conditionalFormatting sqref="C15 C19">
    <cfRule type="cellIs" dxfId="53" priority="25" stopIfTrue="1" operator="equal">
      <formula>B$45</formula>
    </cfRule>
  </conditionalFormatting>
  <conditionalFormatting sqref="B43">
    <cfRule type="cellIs" dxfId="52" priority="24" stopIfTrue="1" operator="equal">
      <formula>B$45</formula>
    </cfRule>
  </conditionalFormatting>
  <conditionalFormatting sqref="L15:M15">
    <cfRule type="cellIs" dxfId="51" priority="23" stopIfTrue="1" operator="equal">
      <formula>L$44</formula>
    </cfRule>
  </conditionalFormatting>
  <conditionalFormatting sqref="G15:K15">
    <cfRule type="cellIs" dxfId="50" priority="22" stopIfTrue="1" operator="equal">
      <formula>#REF!</formula>
    </cfRule>
  </conditionalFormatting>
  <conditionalFormatting sqref="F15">
    <cfRule type="cellIs" dxfId="49" priority="21" stopIfTrue="1" operator="equal">
      <formula>F$40</formula>
    </cfRule>
  </conditionalFormatting>
  <conditionalFormatting sqref="C121:C126">
    <cfRule type="cellIs" dxfId="48" priority="20" operator="equal">
      <formula>B121</formula>
    </cfRule>
  </conditionalFormatting>
  <conditionalFormatting sqref="D121:E126">
    <cfRule type="cellIs" dxfId="47" priority="19" operator="equal">
      <formula>C121</formula>
    </cfRule>
  </conditionalFormatting>
  <conditionalFormatting sqref="E121">
    <cfRule type="cellIs" dxfId="46" priority="18" operator="equal">
      <formula>D121</formula>
    </cfRule>
  </conditionalFormatting>
  <conditionalFormatting sqref="F121">
    <cfRule type="cellIs" dxfId="45" priority="17" operator="equal">
      <formula>E121</formula>
    </cfRule>
  </conditionalFormatting>
  <conditionalFormatting sqref="F122:F126">
    <cfRule type="cellIs" dxfId="44" priority="15" operator="equal">
      <formula>G122</formula>
    </cfRule>
    <cfRule type="cellIs" dxfId="43" priority="16" operator="equal">
      <formula>E122</formula>
    </cfRule>
  </conditionalFormatting>
  <conditionalFormatting sqref="C121:C122">
    <cfRule type="cellIs" dxfId="42" priority="14" operator="equal">
      <formula>B121</formula>
    </cfRule>
  </conditionalFormatting>
  <conditionalFormatting sqref="D121:E122">
    <cfRule type="cellIs" dxfId="41" priority="13" operator="equal">
      <formula>C121</formula>
    </cfRule>
  </conditionalFormatting>
  <conditionalFormatting sqref="E121">
    <cfRule type="cellIs" dxfId="40" priority="12" operator="equal">
      <formula>D121</formula>
    </cfRule>
  </conditionalFormatting>
  <conditionalFormatting sqref="F121">
    <cfRule type="cellIs" dxfId="39" priority="11" operator="equal">
      <formula>E121</formula>
    </cfRule>
  </conditionalFormatting>
  <conditionalFormatting sqref="F122">
    <cfRule type="cellIs" dxfId="38" priority="9" operator="equal">
      <formula>G122</formula>
    </cfRule>
    <cfRule type="cellIs" dxfId="37" priority="10" operator="equal">
      <formula>E122</formula>
    </cfRule>
  </conditionalFormatting>
  <conditionalFormatting sqref="C127">
    <cfRule type="cellIs" dxfId="36" priority="8" operator="equal">
      <formula>B127</formula>
    </cfRule>
  </conditionalFormatting>
  <conditionalFormatting sqref="D127:E127">
    <cfRule type="cellIs" dxfId="35" priority="7" operator="equal">
      <formula>C127</formula>
    </cfRule>
  </conditionalFormatting>
  <conditionalFormatting sqref="F127">
    <cfRule type="cellIs" dxfId="34" priority="5" operator="equal">
      <formula>G127</formula>
    </cfRule>
    <cfRule type="cellIs" dxfId="33" priority="6" operator="equal">
      <formula>E127</formula>
    </cfRule>
  </conditionalFormatting>
  <conditionalFormatting sqref="C127">
    <cfRule type="cellIs" dxfId="32" priority="4" operator="equal">
      <formula>B127</formula>
    </cfRule>
  </conditionalFormatting>
  <conditionalFormatting sqref="D127:E127">
    <cfRule type="cellIs" dxfId="31" priority="3" operator="equal">
      <formula>C127</formula>
    </cfRule>
  </conditionalFormatting>
  <conditionalFormatting sqref="F127">
    <cfRule type="cellIs" dxfId="30" priority="1" operator="equal">
      <formula>G127</formula>
    </cfRule>
    <cfRule type="cellIs" dxfId="29" priority="2" operator="equal">
      <formula>E127</formula>
    </cfRule>
  </conditionalFormatting>
  <dataValidations count="2">
    <dataValidation type="list" allowBlank="1" showInputMessage="1" showErrorMessage="1" sqref="K44" xr:uid="{00000000-0002-0000-0700-000000000000}">
      <formula1>$C$19:$T$19</formula1>
    </dataValidation>
    <dataValidation type="list" allowBlank="1" showInputMessage="1" showErrorMessage="1" sqref="K43" xr:uid="{00000000-0002-0000-0700-000001000000}">
      <formula1>$C$15:$T$15</formula1>
    </dataValidation>
  </dataValidations>
  <hyperlinks>
    <hyperlink ref="I1" location="Inventory!A1" display="Inventory" xr:uid="{00000000-0004-0000-0700-000000000000}"/>
    <hyperlink ref="J120" location="Inventory!A1" display="Inventory" xr:uid="{00000000-0004-0000-0700-000001000000}"/>
    <hyperlink ref="J119" location="'C-130T TMS 6 Plane Standard (U)'!A1" display="Top" xr:uid="{00000000-0004-0000-0700-000002000000}"/>
    <hyperlink ref="I2" location="'C-130T TMS 6 Plane Standard (U)'!A128" display="AMFOM" xr:uid="{00000000-0004-0000-0700-000003000000}"/>
  </hyperlinks>
  <pageMargins left="0.75" right="0.75" top="1" bottom="1" header="0.25" footer="0.2"/>
  <pageSetup scale="44" orientation="portrait" r:id="rId1"/>
  <headerFooter alignWithMargins="0">
    <oddFooter>&amp;R&amp;D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8">
    <pageSetUpPr fitToPage="1"/>
  </sheetPr>
  <dimension ref="A1:U127"/>
  <sheetViews>
    <sheetView showGridLines="0" topLeftCell="A33" zoomScaleNormal="100" workbookViewId="0">
      <selection activeCell="A50" sqref="A50"/>
    </sheetView>
  </sheetViews>
  <sheetFormatPr defaultRowHeight="12" x14ac:dyDescent="0.2"/>
  <cols>
    <col min="1" max="1" width="44.140625" style="194" bestFit="1" customWidth="1"/>
    <col min="2" max="2" width="7.7109375" style="194" bestFit="1" customWidth="1"/>
    <col min="3" max="11" width="5.7109375" style="1" customWidth="1"/>
    <col min="12" max="20" width="5.7109375" style="13" customWidth="1"/>
    <col min="21" max="16384" width="9.140625" style="13"/>
  </cols>
  <sheetData>
    <row r="1" spans="1:21" s="19" customFormat="1" ht="18.75" x14ac:dyDescent="0.2">
      <c r="A1" s="295" t="s">
        <v>214</v>
      </c>
      <c r="B1" s="295"/>
      <c r="C1" s="18"/>
      <c r="D1" s="18"/>
      <c r="E1" s="18"/>
      <c r="F1" s="18"/>
      <c r="I1" s="159" t="s">
        <v>36</v>
      </c>
      <c r="L1" s="20" t="s">
        <v>3</v>
      </c>
      <c r="M1" s="296">
        <v>44835</v>
      </c>
      <c r="N1" s="297"/>
      <c r="O1" s="297"/>
      <c r="P1" s="297"/>
      <c r="T1" s="250" t="s">
        <v>37</v>
      </c>
      <c r="U1" s="19">
        <v>18.07</v>
      </c>
    </row>
    <row r="2" spans="1:21" ht="12.75" x14ac:dyDescent="0.2">
      <c r="A2" s="184" t="s">
        <v>38</v>
      </c>
      <c r="B2" s="185">
        <v>8</v>
      </c>
      <c r="C2" s="298"/>
      <c r="D2" s="298"/>
      <c r="E2" s="298"/>
      <c r="F2" s="298"/>
      <c r="G2" s="298"/>
      <c r="H2" s="7"/>
      <c r="I2" s="161" t="s">
        <v>1</v>
      </c>
      <c r="L2" s="16"/>
    </row>
    <row r="3" spans="1:21" x14ac:dyDescent="0.2">
      <c r="A3" s="184" t="s">
        <v>40</v>
      </c>
      <c r="B3" s="185">
        <f>B4/B2</f>
        <v>1.875</v>
      </c>
      <c r="C3" s="285"/>
      <c r="D3" s="285"/>
      <c r="E3" s="285"/>
      <c r="F3" s="285"/>
      <c r="G3" s="285"/>
      <c r="H3" s="7"/>
      <c r="I3" s="14"/>
      <c r="L3" s="16"/>
    </row>
    <row r="4" spans="1:21" x14ac:dyDescent="0.2">
      <c r="A4" s="184" t="s">
        <v>41</v>
      </c>
      <c r="B4" s="186">
        <v>15</v>
      </c>
      <c r="C4" s="285"/>
      <c r="D4" s="285"/>
      <c r="E4" s="285"/>
      <c r="F4" s="285"/>
      <c r="G4" s="285"/>
      <c r="H4" s="7"/>
      <c r="I4" s="14"/>
      <c r="L4" s="16"/>
    </row>
    <row r="5" spans="1:21" x14ac:dyDescent="0.2">
      <c r="A5" s="184" t="s">
        <v>42</v>
      </c>
      <c r="B5" s="185">
        <v>3</v>
      </c>
      <c r="C5" s="285"/>
      <c r="D5" s="285"/>
      <c r="E5" s="285"/>
      <c r="F5" s="285"/>
      <c r="G5" s="285"/>
      <c r="H5" s="7"/>
    </row>
    <row r="6" spans="1:21" x14ac:dyDescent="0.2">
      <c r="A6" s="187" t="s">
        <v>43</v>
      </c>
      <c r="B6" s="185">
        <v>1.5</v>
      </c>
      <c r="C6" s="285"/>
      <c r="D6" s="285"/>
      <c r="E6" s="285"/>
      <c r="F6" s="285"/>
      <c r="G6" s="285"/>
      <c r="H6" s="7"/>
    </row>
    <row r="7" spans="1:21" x14ac:dyDescent="0.2">
      <c r="A7" s="184" t="s">
        <v>44</v>
      </c>
      <c r="B7" s="185">
        <f>($B$6*$B$4)</f>
        <v>22.5</v>
      </c>
      <c r="C7" s="285"/>
      <c r="D7" s="285"/>
      <c r="E7" s="285"/>
      <c r="F7" s="285"/>
      <c r="G7" s="285"/>
      <c r="H7" s="7"/>
    </row>
    <row r="8" spans="1:21" x14ac:dyDescent="0.2">
      <c r="A8" s="184" t="s">
        <v>45</v>
      </c>
      <c r="B8" s="185">
        <f>($B$7/$B$5)</f>
        <v>7.5</v>
      </c>
      <c r="C8" s="285"/>
      <c r="D8" s="285"/>
      <c r="E8" s="285"/>
      <c r="F8" s="285"/>
      <c r="G8" s="285"/>
      <c r="H8" s="7"/>
    </row>
    <row r="9" spans="1:21" x14ac:dyDescent="0.2">
      <c r="A9" s="184" t="s">
        <v>46</v>
      </c>
      <c r="B9" s="185">
        <v>0</v>
      </c>
      <c r="C9" s="36">
        <v>0</v>
      </c>
      <c r="D9" s="37" t="s">
        <v>47</v>
      </c>
      <c r="E9" s="285"/>
      <c r="F9" s="285"/>
      <c r="G9" s="40" t="s">
        <v>48</v>
      </c>
      <c r="H9" s="41">
        <v>0.4</v>
      </c>
    </row>
    <row r="10" spans="1:21" x14ac:dyDescent="0.2">
      <c r="A10" s="184" t="s">
        <v>49</v>
      </c>
      <c r="B10" s="185">
        <f>(B12*$B$2)/12-$B$7</f>
        <v>300.16666666666669</v>
      </c>
      <c r="C10" s="36">
        <v>11.9</v>
      </c>
      <c r="D10" s="37" t="s">
        <v>47</v>
      </c>
      <c r="E10" s="285"/>
      <c r="F10" s="285"/>
      <c r="G10" s="42" t="s">
        <v>50</v>
      </c>
      <c r="H10" s="41">
        <v>0</v>
      </c>
    </row>
    <row r="11" spans="1:21" x14ac:dyDescent="0.2">
      <c r="A11" s="184" t="s">
        <v>51</v>
      </c>
      <c r="B11" s="185"/>
      <c r="C11" s="38">
        <v>0</v>
      </c>
      <c r="D11" s="39" t="s">
        <v>47</v>
      </c>
      <c r="E11" s="285"/>
      <c r="F11" s="285"/>
      <c r="G11" s="285"/>
      <c r="H11" s="7"/>
    </row>
    <row r="12" spans="1:21" x14ac:dyDescent="0.2">
      <c r="A12" s="184" t="s">
        <v>52</v>
      </c>
      <c r="B12" s="185">
        <v>484</v>
      </c>
      <c r="C12" s="285"/>
      <c r="D12" s="285"/>
      <c r="E12" s="285"/>
      <c r="F12" s="285"/>
      <c r="G12" s="285"/>
      <c r="H12" s="7"/>
    </row>
    <row r="14" spans="1:21" x14ac:dyDescent="0.2">
      <c r="A14" s="188" t="s">
        <v>53</v>
      </c>
      <c r="B14" s="189"/>
      <c r="C14" s="17" t="s">
        <v>54</v>
      </c>
      <c r="D14" s="17" t="s">
        <v>55</v>
      </c>
      <c r="E14" s="17" t="s">
        <v>56</v>
      </c>
      <c r="F14" s="17" t="s">
        <v>57</v>
      </c>
      <c r="G14" s="17" t="s">
        <v>58</v>
      </c>
      <c r="H14" s="17" t="s">
        <v>59</v>
      </c>
      <c r="I14" s="17" t="s">
        <v>60</v>
      </c>
      <c r="J14" s="17" t="s">
        <v>61</v>
      </c>
      <c r="K14" s="17" t="s">
        <v>62</v>
      </c>
      <c r="L14" s="17" t="s">
        <v>63</v>
      </c>
      <c r="M14" s="17" t="s">
        <v>64</v>
      </c>
      <c r="N14" s="17" t="s">
        <v>65</v>
      </c>
      <c r="O14" s="17" t="s">
        <v>66</v>
      </c>
      <c r="P14" s="17" t="s">
        <v>67</v>
      </c>
      <c r="Q14" s="17" t="s">
        <v>68</v>
      </c>
      <c r="R14" s="17" t="s">
        <v>69</v>
      </c>
      <c r="S14" s="17" t="s">
        <v>70</v>
      </c>
      <c r="T14" s="17" t="s">
        <v>71</v>
      </c>
    </row>
    <row r="15" spans="1:21" s="21" customFormat="1" x14ac:dyDescent="0.2">
      <c r="A15" s="190" t="s">
        <v>72</v>
      </c>
      <c r="B15" s="191"/>
      <c r="C15" s="27">
        <v>1</v>
      </c>
      <c r="D15" s="27">
        <v>0.96</v>
      </c>
      <c r="E15" s="27">
        <v>0.92</v>
      </c>
      <c r="F15" s="27">
        <v>0.88</v>
      </c>
      <c r="G15" s="27">
        <v>0.84</v>
      </c>
      <c r="H15" s="27">
        <v>0.8</v>
      </c>
      <c r="I15" s="27">
        <v>0.76</v>
      </c>
      <c r="J15" s="27">
        <v>0.72</v>
      </c>
      <c r="K15" s="27">
        <v>0.68</v>
      </c>
      <c r="L15" s="27">
        <v>0.64</v>
      </c>
      <c r="M15" s="27">
        <v>0.6</v>
      </c>
      <c r="N15" s="27">
        <v>0.56000000000000005</v>
      </c>
      <c r="O15" s="27">
        <v>0.52</v>
      </c>
      <c r="P15" s="27">
        <v>0.48</v>
      </c>
      <c r="Q15" s="27">
        <v>0.44</v>
      </c>
      <c r="R15" s="27">
        <v>0.39999999999999902</v>
      </c>
      <c r="S15" s="27">
        <v>0.35999999999999899</v>
      </c>
      <c r="T15" s="27">
        <v>0.31999999999999901</v>
      </c>
    </row>
    <row r="16" spans="1:21" x14ac:dyDescent="0.2">
      <c r="A16" s="190" t="s">
        <v>73</v>
      </c>
      <c r="B16" s="192"/>
      <c r="C16" s="17">
        <f t="shared" ref="C16:T16" si="0">$B$2*C15</f>
        <v>8</v>
      </c>
      <c r="D16" s="17">
        <f t="shared" si="0"/>
        <v>7.68</v>
      </c>
      <c r="E16" s="17">
        <f t="shared" si="0"/>
        <v>7.36</v>
      </c>
      <c r="F16" s="17">
        <f t="shared" si="0"/>
        <v>7.04</v>
      </c>
      <c r="G16" s="17">
        <f t="shared" si="0"/>
        <v>6.72</v>
      </c>
      <c r="H16" s="17">
        <f t="shared" si="0"/>
        <v>6.4</v>
      </c>
      <c r="I16" s="17">
        <f t="shared" si="0"/>
        <v>6.08</v>
      </c>
      <c r="J16" s="17">
        <f t="shared" si="0"/>
        <v>5.76</v>
      </c>
      <c r="K16" s="17">
        <f t="shared" si="0"/>
        <v>5.44</v>
      </c>
      <c r="L16" s="17">
        <f t="shared" si="0"/>
        <v>5.12</v>
      </c>
      <c r="M16" s="17">
        <f t="shared" si="0"/>
        <v>4.8</v>
      </c>
      <c r="N16" s="17">
        <f t="shared" si="0"/>
        <v>4.4800000000000004</v>
      </c>
      <c r="O16" s="17">
        <f t="shared" si="0"/>
        <v>4.16</v>
      </c>
      <c r="P16" s="17">
        <f t="shared" si="0"/>
        <v>3.84</v>
      </c>
      <c r="Q16" s="17">
        <f t="shared" si="0"/>
        <v>3.52</v>
      </c>
      <c r="R16" s="17">
        <f t="shared" si="0"/>
        <v>3.1999999999999922</v>
      </c>
      <c r="S16" s="17">
        <f t="shared" si="0"/>
        <v>2.8799999999999919</v>
      </c>
      <c r="T16" s="17">
        <f t="shared" si="0"/>
        <v>2.5599999999999921</v>
      </c>
    </row>
    <row r="17" spans="1:20" x14ac:dyDescent="0.2">
      <c r="A17" s="193"/>
      <c r="B17" s="192"/>
      <c r="C17" s="7"/>
      <c r="D17" s="7"/>
      <c r="E17" s="7"/>
      <c r="F17" s="7"/>
      <c r="G17" s="7"/>
      <c r="H17" s="7"/>
      <c r="I17" s="7"/>
      <c r="J17" s="7"/>
      <c r="K17" s="7"/>
      <c r="L17" s="7"/>
      <c r="M17" s="7"/>
      <c r="N17" s="7"/>
      <c r="O17" s="7"/>
      <c r="P17" s="7"/>
      <c r="Q17" s="7"/>
      <c r="R17" s="7"/>
      <c r="S17" s="7"/>
      <c r="T17" s="7"/>
    </row>
    <row r="18" spans="1:20" x14ac:dyDescent="0.2">
      <c r="A18" s="188" t="s">
        <v>74</v>
      </c>
      <c r="B18" s="189"/>
      <c r="C18" s="25" t="s">
        <v>75</v>
      </c>
      <c r="D18" s="25" t="s">
        <v>76</v>
      </c>
      <c r="E18" s="25" t="s">
        <v>77</v>
      </c>
      <c r="F18" s="25" t="s">
        <v>78</v>
      </c>
      <c r="G18" s="25" t="s">
        <v>79</v>
      </c>
      <c r="H18" s="25" t="s">
        <v>80</v>
      </c>
      <c r="I18" s="25" t="s">
        <v>81</v>
      </c>
      <c r="J18" s="25" t="s">
        <v>82</v>
      </c>
      <c r="K18" s="25" t="s">
        <v>83</v>
      </c>
      <c r="L18" s="25" t="s">
        <v>84</v>
      </c>
      <c r="M18" s="25" t="s">
        <v>85</v>
      </c>
      <c r="N18" s="25" t="s">
        <v>86</v>
      </c>
      <c r="O18" s="25" t="s">
        <v>87</v>
      </c>
      <c r="P18" s="25" t="s">
        <v>88</v>
      </c>
      <c r="Q18" s="25" t="s">
        <v>89</v>
      </c>
      <c r="R18" s="25" t="s">
        <v>90</v>
      </c>
      <c r="S18" s="25" t="s">
        <v>91</v>
      </c>
      <c r="T18" s="25" t="s">
        <v>92</v>
      </c>
    </row>
    <row r="19" spans="1:20" x14ac:dyDescent="0.2">
      <c r="A19" s="190" t="s">
        <v>93</v>
      </c>
      <c r="C19" s="27">
        <v>0</v>
      </c>
      <c r="D19" s="27">
        <v>0.04</v>
      </c>
      <c r="E19" s="27">
        <v>0.08</v>
      </c>
      <c r="F19" s="27">
        <v>0.12</v>
      </c>
      <c r="G19" s="27">
        <v>0.16</v>
      </c>
      <c r="H19" s="27">
        <v>0.2</v>
      </c>
      <c r="I19" s="27">
        <v>0.24</v>
      </c>
      <c r="J19" s="27">
        <v>0.28000000000000003</v>
      </c>
      <c r="K19" s="27">
        <v>0.32</v>
      </c>
      <c r="L19" s="27">
        <v>0.36</v>
      </c>
      <c r="M19" s="27">
        <v>0.4</v>
      </c>
      <c r="N19" s="27">
        <v>0.44</v>
      </c>
      <c r="O19" s="27">
        <v>0.48</v>
      </c>
      <c r="P19" s="27">
        <v>0.52</v>
      </c>
      <c r="Q19" s="27">
        <v>0.56000000000000005</v>
      </c>
      <c r="R19" s="27">
        <v>0.6</v>
      </c>
      <c r="S19" s="27">
        <v>0.64</v>
      </c>
      <c r="T19" s="27">
        <v>0.68</v>
      </c>
    </row>
    <row r="20" spans="1:20" x14ac:dyDescent="0.2">
      <c r="C20" s="7"/>
    </row>
    <row r="21" spans="1:20" ht="33.75" x14ac:dyDescent="0.2">
      <c r="A21" s="34" t="s">
        <v>94</v>
      </c>
      <c r="B21" s="195" t="s">
        <v>95</v>
      </c>
      <c r="D21" s="2"/>
      <c r="E21" s="2"/>
      <c r="F21" s="2"/>
      <c r="G21" s="2"/>
      <c r="I21" s="2"/>
      <c r="J21" s="2"/>
      <c r="K21" s="2"/>
      <c r="L21" s="2"/>
      <c r="M21" s="2"/>
      <c r="N21" s="2"/>
      <c r="O21" s="2"/>
      <c r="P21" s="2"/>
      <c r="Q21" s="2"/>
      <c r="S21" s="2"/>
      <c r="T21" s="2"/>
    </row>
    <row r="22" spans="1:20" x14ac:dyDescent="0.2">
      <c r="A22" s="34" t="s">
        <v>96</v>
      </c>
      <c r="B22" s="196" t="s">
        <v>97</v>
      </c>
      <c r="E22" s="2"/>
      <c r="F22" s="2"/>
      <c r="G22" s="2"/>
      <c r="I22" s="2"/>
      <c r="J22" s="2"/>
      <c r="K22" s="2"/>
      <c r="L22" s="2"/>
      <c r="M22" s="2"/>
      <c r="N22" s="2"/>
      <c r="O22" s="2"/>
      <c r="P22" s="2"/>
      <c r="Q22" s="2"/>
      <c r="S22" s="2"/>
      <c r="T22" s="2"/>
    </row>
    <row r="23" spans="1:20" x14ac:dyDescent="0.2">
      <c r="A23" s="34" t="s">
        <v>98</v>
      </c>
      <c r="B23" s="197">
        <v>1</v>
      </c>
      <c r="E23" s="3"/>
      <c r="F23" s="3"/>
      <c r="G23" s="3"/>
      <c r="H23" s="13"/>
      <c r="I23" s="3"/>
      <c r="J23" s="3"/>
      <c r="K23" s="3"/>
      <c r="L23" s="3"/>
      <c r="M23" s="3"/>
      <c r="N23" s="3"/>
      <c r="O23" s="3"/>
      <c r="P23" s="3"/>
      <c r="Q23" s="3"/>
      <c r="S23" s="3"/>
      <c r="T23" s="3"/>
    </row>
    <row r="24" spans="1:20" ht="24" x14ac:dyDescent="0.2">
      <c r="A24" s="34" t="s">
        <v>99</v>
      </c>
      <c r="B24" s="198" t="s">
        <v>100</v>
      </c>
      <c r="D24" s="13"/>
      <c r="E24" s="4"/>
      <c r="F24" s="4"/>
      <c r="G24" s="4"/>
      <c r="H24" s="13"/>
      <c r="I24" s="4"/>
      <c r="J24" s="4"/>
      <c r="K24" s="4"/>
      <c r="L24" s="4"/>
      <c r="M24" s="4"/>
      <c r="N24" s="4"/>
      <c r="O24" s="4"/>
      <c r="P24" s="4"/>
      <c r="Q24" s="4"/>
      <c r="S24" s="4"/>
      <c r="T24" s="4"/>
    </row>
    <row r="25" spans="1:20" x14ac:dyDescent="0.2">
      <c r="A25" s="199" t="s">
        <v>101</v>
      </c>
      <c r="B25" s="200"/>
      <c r="D25" s="13"/>
      <c r="E25" s="4"/>
      <c r="F25" s="4"/>
      <c r="G25" s="4"/>
      <c r="H25" s="13"/>
      <c r="I25" s="4"/>
      <c r="J25" s="4"/>
      <c r="K25" s="4"/>
      <c r="L25" s="4"/>
      <c r="M25" s="4"/>
      <c r="N25" s="4"/>
      <c r="O25" s="4"/>
      <c r="P25" s="4"/>
      <c r="Q25" s="4"/>
      <c r="S25" s="4"/>
      <c r="T25" s="4"/>
    </row>
    <row r="26" spans="1:20" x14ac:dyDescent="0.2">
      <c r="A26" s="28" t="s">
        <v>102</v>
      </c>
      <c r="B26" s="67">
        <f>IF(B83&lt;80,B84,MIN(B83,80))</f>
        <v>80</v>
      </c>
      <c r="D26" s="13"/>
      <c r="E26" s="4"/>
      <c r="F26" s="4"/>
      <c r="G26" s="4"/>
      <c r="H26" s="13"/>
      <c r="I26" s="4"/>
      <c r="J26" s="4"/>
      <c r="K26" s="4"/>
      <c r="L26" s="4"/>
      <c r="M26" s="4"/>
      <c r="N26" s="4"/>
      <c r="O26" s="4"/>
      <c r="P26" s="4"/>
      <c r="Q26" s="4"/>
      <c r="S26" s="4"/>
      <c r="T26" s="4"/>
    </row>
    <row r="27" spans="1:20" x14ac:dyDescent="0.2">
      <c r="A27" s="29" t="s">
        <v>103</v>
      </c>
      <c r="B27" s="201">
        <v>0.66</v>
      </c>
      <c r="D27" s="13"/>
      <c r="E27" s="4"/>
      <c r="F27" s="4"/>
      <c r="G27" s="4"/>
      <c r="H27" s="13"/>
      <c r="I27" s="4"/>
      <c r="J27" s="4"/>
      <c r="K27" s="4"/>
      <c r="L27" s="4"/>
      <c r="M27" s="4"/>
      <c r="N27" s="4"/>
      <c r="O27" s="4"/>
      <c r="P27" s="4"/>
      <c r="Q27" s="4"/>
      <c r="S27" s="4"/>
      <c r="T27" s="4"/>
    </row>
    <row r="28" spans="1:20" x14ac:dyDescent="0.2">
      <c r="A28" s="30" t="s">
        <v>104</v>
      </c>
      <c r="B28" s="198"/>
      <c r="D28" s="13"/>
      <c r="E28" s="4"/>
      <c r="F28" s="4"/>
      <c r="G28" s="4"/>
      <c r="H28" s="13"/>
      <c r="I28" s="4"/>
      <c r="J28" s="4"/>
      <c r="K28" s="4"/>
      <c r="L28" s="4"/>
      <c r="M28" s="4"/>
      <c r="N28" s="4"/>
      <c r="O28" s="4"/>
      <c r="P28" s="4"/>
      <c r="Q28" s="4"/>
      <c r="S28" s="4"/>
      <c r="T28" s="4"/>
    </row>
    <row r="29" spans="1:20" x14ac:dyDescent="0.2">
      <c r="A29" s="31" t="s">
        <v>105</v>
      </c>
      <c r="B29" s="202">
        <f>($B$27*$B$8)</f>
        <v>4.95</v>
      </c>
      <c r="D29" s="13"/>
      <c r="E29" s="4"/>
      <c r="F29" s="4"/>
      <c r="G29" s="4"/>
      <c r="H29" s="13"/>
      <c r="I29" s="4"/>
      <c r="J29" s="4"/>
      <c r="K29" s="4"/>
      <c r="L29" s="4"/>
      <c r="M29" s="4"/>
      <c r="N29" s="4"/>
      <c r="O29" s="4"/>
      <c r="P29" s="4"/>
      <c r="Q29" s="4"/>
      <c r="S29" s="4"/>
      <c r="T29" s="4"/>
    </row>
    <row r="30" spans="1:20" x14ac:dyDescent="0.2">
      <c r="A30" s="31" t="s">
        <v>106</v>
      </c>
      <c r="B30" s="203">
        <f>B29*$B$6</f>
        <v>7.4250000000000007</v>
      </c>
      <c r="D30" s="13"/>
      <c r="E30" s="4"/>
      <c r="F30" s="4"/>
      <c r="G30" s="4"/>
      <c r="H30" s="13"/>
      <c r="I30" s="4"/>
      <c r="J30" s="4"/>
      <c r="K30" s="4"/>
      <c r="L30" s="4"/>
      <c r="M30" s="4"/>
      <c r="N30" s="4"/>
      <c r="O30" s="4"/>
      <c r="P30" s="4"/>
      <c r="Q30" s="4"/>
      <c r="S30" s="4"/>
      <c r="T30" s="4"/>
    </row>
    <row r="31" spans="1:20" x14ac:dyDescent="0.2">
      <c r="A31" s="31" t="s">
        <v>107</v>
      </c>
      <c r="B31" s="43">
        <f>$B$9</f>
        <v>0</v>
      </c>
      <c r="D31" s="13"/>
      <c r="E31" s="4"/>
      <c r="F31" s="4"/>
      <c r="G31" s="4"/>
      <c r="H31" s="13"/>
      <c r="I31" s="4"/>
      <c r="J31" s="4"/>
      <c r="K31" s="4"/>
      <c r="L31" s="4"/>
      <c r="M31" s="4"/>
      <c r="N31" s="4"/>
      <c r="O31" s="4"/>
      <c r="P31" s="4"/>
      <c r="Q31" s="4"/>
      <c r="S31" s="4"/>
      <c r="T31" s="4"/>
    </row>
    <row r="32" spans="1:20" x14ac:dyDescent="0.2">
      <c r="A32" s="31" t="s">
        <v>108</v>
      </c>
      <c r="B32" s="203">
        <f>$B$10</f>
        <v>300.16666666666669</v>
      </c>
      <c r="D32" s="4"/>
      <c r="E32" s="4"/>
      <c r="F32" s="4"/>
      <c r="G32" s="4"/>
      <c r="H32" s="4"/>
      <c r="I32" s="4"/>
      <c r="J32" s="4"/>
      <c r="K32" s="4"/>
      <c r="L32" s="4"/>
      <c r="M32" s="4"/>
      <c r="N32" s="4"/>
      <c r="O32" s="4"/>
      <c r="P32" s="4"/>
      <c r="Q32" s="4"/>
      <c r="S32" s="4"/>
      <c r="T32" s="4"/>
    </row>
    <row r="33" spans="1:20" x14ac:dyDescent="0.2">
      <c r="A33" s="31" t="s">
        <v>109</v>
      </c>
      <c r="B33" s="203">
        <f>($B$32+$B$29*$B$5)</f>
        <v>315.01666666666671</v>
      </c>
      <c r="D33" s="4"/>
      <c r="E33" s="4"/>
      <c r="F33" s="4"/>
      <c r="G33" s="4"/>
      <c r="H33" s="4"/>
      <c r="I33" s="4"/>
      <c r="J33" s="4"/>
      <c r="K33" s="4"/>
      <c r="L33" s="4"/>
      <c r="M33" s="4"/>
      <c r="N33" s="4"/>
      <c r="O33" s="4"/>
      <c r="P33" s="4"/>
      <c r="Q33" s="4"/>
      <c r="S33" s="4"/>
      <c r="T33" s="4"/>
    </row>
    <row r="34" spans="1:20" x14ac:dyDescent="0.2">
      <c r="A34" s="32" t="s">
        <v>110</v>
      </c>
      <c r="B34" s="44">
        <f>-IF(ISBLANK(B115),0,MIN(B$30*$H$10,B$22-$B$7*$H$9))</f>
        <v>0</v>
      </c>
      <c r="D34" s="4"/>
      <c r="E34" s="4"/>
      <c r="F34" s="4"/>
      <c r="G34" s="4"/>
      <c r="H34" s="4"/>
      <c r="I34" s="4"/>
      <c r="J34" s="4"/>
      <c r="K34" s="4"/>
      <c r="L34" s="4"/>
      <c r="M34" s="4"/>
      <c r="N34" s="4"/>
      <c r="O34" s="4"/>
      <c r="P34" s="4"/>
      <c r="Q34" s="4"/>
      <c r="S34" s="4"/>
      <c r="T34" s="4"/>
    </row>
    <row r="35" spans="1:20" x14ac:dyDescent="0.2">
      <c r="A35" s="31" t="s">
        <v>111</v>
      </c>
      <c r="B35" s="203">
        <f t="shared" ref="B35" si="1">SUM(B33:B34)</f>
        <v>315.01666666666671</v>
      </c>
      <c r="D35" s="4"/>
      <c r="E35" s="4"/>
      <c r="F35" s="4"/>
      <c r="G35" s="4"/>
      <c r="H35" s="4"/>
      <c r="I35" s="4"/>
      <c r="J35" s="4"/>
      <c r="K35" s="4"/>
      <c r="L35" s="4"/>
      <c r="M35" s="4"/>
      <c r="N35" s="4"/>
      <c r="O35" s="4"/>
      <c r="P35" s="4"/>
      <c r="Q35" s="4"/>
      <c r="S35" s="4"/>
      <c r="T35" s="4"/>
    </row>
    <row r="36" spans="1:20" x14ac:dyDescent="0.2">
      <c r="A36" s="32" t="s">
        <v>112</v>
      </c>
      <c r="B36" s="198"/>
      <c r="D36" s="4"/>
      <c r="E36" s="4"/>
      <c r="F36" s="4"/>
      <c r="G36" s="4"/>
      <c r="H36" s="4"/>
      <c r="I36" s="4"/>
      <c r="J36" s="4"/>
      <c r="K36" s="4"/>
      <c r="L36" s="4"/>
      <c r="M36" s="4"/>
      <c r="N36" s="4"/>
      <c r="O36" s="4"/>
      <c r="P36" s="4"/>
      <c r="Q36" s="4"/>
      <c r="S36" s="4"/>
      <c r="T36" s="4"/>
    </row>
    <row r="37" spans="1:20" x14ac:dyDescent="0.2">
      <c r="A37" s="33" t="s">
        <v>113</v>
      </c>
      <c r="B37" s="198"/>
      <c r="D37" s="4"/>
      <c r="E37" s="4"/>
      <c r="F37" s="4"/>
      <c r="G37" s="4"/>
      <c r="H37" s="4"/>
      <c r="I37" s="4"/>
      <c r="J37" s="4"/>
      <c r="K37" s="4"/>
      <c r="L37" s="4"/>
      <c r="M37" s="4"/>
      <c r="N37" s="4"/>
      <c r="O37" s="4"/>
      <c r="P37" s="4"/>
      <c r="Q37" s="4"/>
      <c r="S37" s="4"/>
      <c r="T37" s="4"/>
    </row>
    <row r="38" spans="1:20" x14ac:dyDescent="0.2">
      <c r="A38" s="32" t="s">
        <v>114</v>
      </c>
      <c r="B38" s="44">
        <f>IF(ISBLANK(#REF!),0,$B$11)</f>
        <v>0</v>
      </c>
      <c r="D38" s="4"/>
      <c r="E38" s="4"/>
      <c r="F38" s="13"/>
      <c r="G38" s="4"/>
      <c r="H38" s="4"/>
      <c r="I38" s="4"/>
      <c r="J38" s="4"/>
      <c r="K38" s="4"/>
      <c r="L38" s="4"/>
      <c r="M38" s="4"/>
      <c r="N38" s="4"/>
      <c r="O38" s="4"/>
      <c r="P38" s="4"/>
      <c r="Q38" s="4"/>
      <c r="S38" s="4"/>
      <c r="T38" s="4"/>
    </row>
    <row r="39" spans="1:20" x14ac:dyDescent="0.2">
      <c r="A39" s="204" t="s">
        <v>115</v>
      </c>
      <c r="B39" s="188"/>
      <c r="D39" s="4"/>
      <c r="E39" s="4"/>
      <c r="F39" s="13"/>
      <c r="G39" s="4"/>
      <c r="H39" s="4"/>
      <c r="I39" s="4"/>
      <c r="J39" s="4"/>
      <c r="K39" s="4"/>
      <c r="L39" s="4"/>
      <c r="M39" s="4"/>
      <c r="N39" s="4"/>
      <c r="O39" s="4"/>
      <c r="P39" s="4"/>
      <c r="Q39" s="4"/>
      <c r="S39" s="4"/>
      <c r="T39" s="4"/>
    </row>
    <row r="40" spans="1:20" x14ac:dyDescent="0.2">
      <c r="A40" s="205" t="s">
        <v>116</v>
      </c>
      <c r="B40" s="206">
        <f>$B$48*30</f>
        <v>180</v>
      </c>
      <c r="D40" s="4"/>
      <c r="E40" s="4"/>
      <c r="F40" s="11" t="s">
        <v>117</v>
      </c>
      <c r="G40" s="4"/>
      <c r="H40" s="4"/>
      <c r="I40" s="4"/>
      <c r="J40" s="4"/>
      <c r="K40" s="4"/>
      <c r="L40" s="4"/>
      <c r="M40" s="4"/>
      <c r="N40" s="4"/>
      <c r="O40" s="4"/>
      <c r="P40" s="4"/>
      <c r="Q40" s="4"/>
      <c r="S40" s="4"/>
      <c r="T40" s="4"/>
    </row>
    <row r="41" spans="1:20" x14ac:dyDescent="0.2">
      <c r="A41" s="207" t="s">
        <v>118</v>
      </c>
      <c r="B41" s="198"/>
      <c r="D41" s="4"/>
      <c r="E41" s="4"/>
      <c r="F41" s="12" t="s">
        <v>119</v>
      </c>
      <c r="G41" s="4"/>
      <c r="H41" s="4"/>
      <c r="I41" s="4"/>
      <c r="J41" s="4"/>
      <c r="K41" s="4"/>
      <c r="L41" s="4"/>
      <c r="M41" s="4"/>
      <c r="N41" s="4"/>
      <c r="O41" s="4"/>
      <c r="P41" s="4"/>
      <c r="Q41" s="4"/>
      <c r="S41" s="4"/>
      <c r="T41" s="4"/>
    </row>
    <row r="42" spans="1:20" x14ac:dyDescent="0.2">
      <c r="A42" s="34" t="s">
        <v>120</v>
      </c>
      <c r="B42" s="208">
        <f>$K$43</f>
        <v>1</v>
      </c>
      <c r="D42" s="4"/>
      <c r="E42" s="24"/>
      <c r="F42" s="22"/>
      <c r="L42" s="9"/>
      <c r="M42" s="9"/>
      <c r="N42" s="4"/>
      <c r="O42" s="4"/>
      <c r="P42" s="4"/>
      <c r="Q42" s="4"/>
      <c r="S42" s="4"/>
      <c r="T42" s="4"/>
    </row>
    <row r="43" spans="1:20" x14ac:dyDescent="0.2">
      <c r="A43" s="35" t="s">
        <v>121</v>
      </c>
      <c r="B43" s="209">
        <f>$K$44</f>
        <v>0</v>
      </c>
      <c r="D43" s="4"/>
      <c r="E43" s="24"/>
      <c r="F43" s="7"/>
      <c r="G43" s="7"/>
      <c r="H43" s="7"/>
      <c r="J43" s="23" t="s">
        <v>122</v>
      </c>
      <c r="K43" s="8">
        <v>1</v>
      </c>
      <c r="L43" s="9"/>
      <c r="M43" s="9"/>
      <c r="N43" s="4"/>
      <c r="O43" s="4"/>
      <c r="P43" s="4"/>
      <c r="Q43" s="4"/>
      <c r="S43" s="4"/>
      <c r="T43" s="4"/>
    </row>
    <row r="44" spans="1:20" x14ac:dyDescent="0.2">
      <c r="A44" s="34" t="s">
        <v>123</v>
      </c>
      <c r="B44" s="209">
        <v>0.25</v>
      </c>
      <c r="D44" s="4"/>
      <c r="E44" s="24"/>
      <c r="F44" s="9"/>
      <c r="G44" s="9"/>
      <c r="H44" s="9"/>
      <c r="I44" s="9"/>
      <c r="J44" s="6" t="s">
        <v>124</v>
      </c>
      <c r="K44" s="8">
        <v>0</v>
      </c>
      <c r="L44" s="9"/>
      <c r="M44" s="9"/>
      <c r="N44" s="4"/>
      <c r="O44" s="4"/>
      <c r="P44" s="4"/>
      <c r="Q44" s="4"/>
      <c r="S44" s="4"/>
      <c r="T44" s="4"/>
    </row>
    <row r="45" spans="1:20" x14ac:dyDescent="0.2">
      <c r="A45" s="34" t="s">
        <v>125</v>
      </c>
      <c r="B45" s="210">
        <f>$B$42-($B$43+$B$44)</f>
        <v>0.75</v>
      </c>
      <c r="D45" s="4"/>
      <c r="E45" s="6"/>
      <c r="F45" s="13"/>
      <c r="G45" s="9"/>
      <c r="H45" s="9"/>
      <c r="I45" s="9"/>
      <c r="J45" s="9"/>
      <c r="K45" s="9"/>
      <c r="L45" s="10"/>
      <c r="M45" s="10"/>
      <c r="N45" s="4"/>
      <c r="O45" s="4"/>
      <c r="P45" s="4"/>
      <c r="Q45" s="4"/>
      <c r="S45" s="4"/>
      <c r="T45" s="4"/>
    </row>
    <row r="46" spans="1:20" x14ac:dyDescent="0.2">
      <c r="A46" s="34" t="s">
        <v>126</v>
      </c>
      <c r="B46" s="210" t="s">
        <v>127</v>
      </c>
      <c r="D46" s="4"/>
      <c r="E46" s="6"/>
      <c r="F46" s="13"/>
      <c r="G46" s="9"/>
      <c r="H46" s="9"/>
      <c r="I46" s="9"/>
      <c r="J46" s="9"/>
      <c r="K46" s="9"/>
      <c r="L46" s="10"/>
      <c r="M46" s="10"/>
      <c r="N46" s="4"/>
      <c r="O46" s="4"/>
      <c r="P46" s="4"/>
      <c r="Q46" s="4"/>
      <c r="S46" s="4"/>
      <c r="T46" s="4"/>
    </row>
    <row r="47" spans="1:20" s="6" customFormat="1" x14ac:dyDescent="0.2">
      <c r="A47" s="205" t="s">
        <v>128</v>
      </c>
      <c r="B47" s="211">
        <f>$B$2*$B$42</f>
        <v>8</v>
      </c>
      <c r="D47" s="10"/>
      <c r="N47" s="10"/>
      <c r="O47" s="10"/>
      <c r="P47" s="10"/>
      <c r="Q47" s="10"/>
      <c r="S47" s="10"/>
      <c r="T47" s="10"/>
    </row>
    <row r="48" spans="1:20" s="6" customFormat="1" x14ac:dyDescent="0.2">
      <c r="A48" s="205" t="s">
        <v>129</v>
      </c>
      <c r="B48" s="211">
        <f>ROUND($B$45*$B$2,2)</f>
        <v>6</v>
      </c>
      <c r="D48" s="7"/>
      <c r="N48" s="7"/>
      <c r="O48" s="7"/>
      <c r="P48" s="7"/>
      <c r="Q48" s="7"/>
      <c r="S48" s="7"/>
      <c r="T48" s="7"/>
    </row>
    <row r="49" spans="1:20" s="6" customFormat="1" x14ac:dyDescent="0.2">
      <c r="A49" s="205" t="s">
        <v>130</v>
      </c>
      <c r="B49" s="211" t="s">
        <v>127</v>
      </c>
      <c r="D49" s="7"/>
      <c r="N49" s="7"/>
      <c r="O49" s="7"/>
      <c r="P49" s="7"/>
      <c r="Q49" s="7"/>
      <c r="S49" s="7"/>
      <c r="T49" s="7"/>
    </row>
    <row r="50" spans="1:20" s="6" customFormat="1" x14ac:dyDescent="0.2">
      <c r="A50" s="242" t="s">
        <v>191</v>
      </c>
      <c r="B50" s="211">
        <v>0</v>
      </c>
      <c r="D50" s="7"/>
      <c r="E50" s="7"/>
      <c r="F50" s="7"/>
      <c r="G50" s="7"/>
      <c r="H50" s="285"/>
      <c r="I50" s="7"/>
      <c r="J50" s="7"/>
      <c r="K50" s="7"/>
      <c r="L50" s="7"/>
      <c r="M50" s="7"/>
      <c r="N50" s="7"/>
      <c r="O50" s="7"/>
      <c r="P50" s="7"/>
      <c r="Q50" s="7"/>
      <c r="S50" s="7"/>
      <c r="T50" s="7"/>
    </row>
    <row r="51" spans="1:20" s="6" customFormat="1" x14ac:dyDescent="0.2">
      <c r="A51" s="242" t="s">
        <v>192</v>
      </c>
      <c r="B51" s="211">
        <f>ROUND($B$45*$B$2,2)</f>
        <v>6</v>
      </c>
      <c r="D51" s="5"/>
      <c r="E51" s="5"/>
      <c r="F51" s="5"/>
      <c r="G51" s="5"/>
      <c r="H51" s="285"/>
      <c r="I51" s="5"/>
      <c r="J51" s="5"/>
      <c r="K51" s="5"/>
      <c r="L51" s="5"/>
      <c r="M51" s="5"/>
      <c r="N51" s="5"/>
      <c r="O51" s="5"/>
      <c r="P51" s="5"/>
      <c r="Q51" s="5"/>
      <c r="S51" s="5"/>
      <c r="T51" s="5"/>
    </row>
    <row r="52" spans="1:20" s="6" customFormat="1" x14ac:dyDescent="0.2">
      <c r="A52" s="242" t="s">
        <v>193</v>
      </c>
      <c r="B52" s="211">
        <f>ROUND($B$45*$B$2,2)</f>
        <v>6</v>
      </c>
      <c r="D52" s="5"/>
      <c r="E52" s="5"/>
      <c r="F52" s="5"/>
      <c r="G52" s="5"/>
      <c r="H52" s="285"/>
      <c r="I52" s="5"/>
      <c r="J52" s="5"/>
      <c r="K52" s="5"/>
      <c r="L52" s="5"/>
      <c r="M52" s="5"/>
      <c r="N52" s="5"/>
      <c r="O52" s="5"/>
      <c r="P52" s="5"/>
      <c r="Q52" s="5"/>
      <c r="S52" s="5"/>
      <c r="T52" s="5"/>
    </row>
    <row r="53" spans="1:20" s="6" customFormat="1" x14ac:dyDescent="0.2">
      <c r="A53" s="242" t="s">
        <v>194</v>
      </c>
      <c r="B53" s="211">
        <f>B48</f>
        <v>6</v>
      </c>
      <c r="D53" s="5"/>
      <c r="E53" s="5"/>
      <c r="F53" s="5"/>
      <c r="G53" s="5"/>
      <c r="H53" s="285"/>
      <c r="I53" s="5"/>
      <c r="J53" s="5"/>
      <c r="K53" s="5"/>
      <c r="L53" s="5"/>
      <c r="M53" s="5"/>
      <c r="N53" s="5"/>
      <c r="O53" s="5"/>
      <c r="P53" s="5"/>
      <c r="Q53" s="5"/>
      <c r="S53" s="5"/>
      <c r="T53" s="5"/>
    </row>
    <row r="54" spans="1:20" s="6" customFormat="1" x14ac:dyDescent="0.2">
      <c r="A54" s="204" t="s">
        <v>136</v>
      </c>
      <c r="B54" s="188"/>
      <c r="D54" s="5"/>
      <c r="E54" s="5"/>
      <c r="F54" s="5"/>
      <c r="G54" s="5"/>
      <c r="H54" s="5"/>
      <c r="I54" s="5"/>
      <c r="J54" s="5"/>
      <c r="K54" s="5"/>
      <c r="L54" s="5"/>
      <c r="M54" s="5"/>
      <c r="N54" s="5"/>
      <c r="O54" s="5"/>
      <c r="P54" s="5"/>
      <c r="Q54" s="5"/>
      <c r="S54" s="5"/>
      <c r="T54" s="5"/>
    </row>
    <row r="55" spans="1:20" s="6" customFormat="1" x14ac:dyDescent="0.2">
      <c r="A55" s="205" t="str">
        <f>A92</f>
        <v>Pilot Upper Limit</v>
      </c>
      <c r="B55" s="212">
        <f>B92</f>
        <v>45</v>
      </c>
      <c r="D55" s="5"/>
      <c r="E55" s="5"/>
      <c r="F55" s="5"/>
      <c r="G55" s="14"/>
      <c r="H55" s="5"/>
      <c r="I55" s="5"/>
      <c r="J55" s="5"/>
      <c r="K55" s="5"/>
      <c r="L55" s="5"/>
      <c r="M55" s="5"/>
      <c r="N55" s="5"/>
      <c r="O55" s="5"/>
      <c r="P55" s="5"/>
      <c r="Q55" s="5"/>
      <c r="S55" s="5"/>
      <c r="T55" s="5"/>
    </row>
    <row r="56" spans="1:20" s="6" customFormat="1" x14ac:dyDescent="0.2">
      <c r="A56" s="205" t="str">
        <f t="shared" ref="A56:B70" si="2">A93</f>
        <v>Pilot Lower Limit</v>
      </c>
      <c r="B56" s="212">
        <f t="shared" si="2"/>
        <v>30</v>
      </c>
      <c r="D56" s="5"/>
      <c r="E56" s="5"/>
      <c r="F56" s="5"/>
      <c r="H56" s="5"/>
      <c r="I56" s="5"/>
      <c r="J56" s="5"/>
      <c r="K56" s="5"/>
      <c r="L56" s="5"/>
      <c r="M56" s="5"/>
      <c r="N56" s="5"/>
      <c r="O56" s="5"/>
      <c r="P56" s="5"/>
      <c r="Q56" s="5"/>
      <c r="R56" s="5"/>
      <c r="S56" s="5"/>
      <c r="T56" s="5"/>
    </row>
    <row r="57" spans="1:20" s="6" customFormat="1" x14ac:dyDescent="0.2">
      <c r="A57" s="205" t="str">
        <f t="shared" si="2"/>
        <v>&gt;= L4 Pilots</v>
      </c>
      <c r="B57" s="212">
        <f t="shared" si="2"/>
        <v>1</v>
      </c>
      <c r="D57" s="61"/>
      <c r="E57" s="5"/>
      <c r="F57" s="5"/>
      <c r="H57" s="5"/>
      <c r="I57" s="5"/>
      <c r="J57" s="5"/>
      <c r="K57" s="5"/>
      <c r="L57" s="5"/>
      <c r="M57" s="5"/>
      <c r="N57" s="5"/>
      <c r="O57" s="5"/>
      <c r="P57" s="5"/>
      <c r="Q57" s="5"/>
      <c r="R57" s="5"/>
      <c r="S57" s="5"/>
      <c r="T57" s="5"/>
    </row>
    <row r="58" spans="1:20" s="6" customFormat="1" x14ac:dyDescent="0.2">
      <c r="A58" s="205" t="str">
        <f t="shared" si="2"/>
        <v>&gt;= L3 Pilots</v>
      </c>
      <c r="B58" s="212">
        <f t="shared" si="2"/>
        <v>10</v>
      </c>
      <c r="D58" s="61"/>
      <c r="E58" s="5"/>
      <c r="F58" s="5"/>
      <c r="H58" s="5"/>
      <c r="I58" s="5"/>
      <c r="J58" s="5"/>
      <c r="K58" s="5"/>
      <c r="L58" s="5"/>
      <c r="M58" s="5"/>
      <c r="N58" s="5"/>
      <c r="O58" s="5"/>
      <c r="P58" s="5"/>
      <c r="Q58" s="5"/>
      <c r="R58" s="5"/>
      <c r="S58" s="5"/>
      <c r="T58" s="5"/>
    </row>
    <row r="59" spans="1:20" s="6" customFormat="1" x14ac:dyDescent="0.2">
      <c r="A59" s="205" t="str">
        <f t="shared" si="2"/>
        <v>&gt;= L2 Pilots</v>
      </c>
      <c r="B59" s="212">
        <f t="shared" si="2"/>
        <v>30</v>
      </c>
      <c r="D59" s="61"/>
      <c r="E59" s="5"/>
      <c r="F59" s="5"/>
      <c r="H59" s="5"/>
      <c r="I59" s="5"/>
      <c r="J59" s="5"/>
      <c r="K59" s="5"/>
      <c r="L59" s="5"/>
      <c r="M59" s="5"/>
      <c r="N59" s="5"/>
      <c r="O59" s="5"/>
      <c r="P59" s="5"/>
      <c r="Q59" s="5"/>
      <c r="R59" s="5"/>
      <c r="S59" s="5"/>
      <c r="T59" s="5"/>
    </row>
    <row r="60" spans="1:20" s="6" customFormat="1" x14ac:dyDescent="0.2">
      <c r="A60" s="205" t="str">
        <f t="shared" si="2"/>
        <v>Flight Engineer Upper Limit</v>
      </c>
      <c r="B60" s="212">
        <f t="shared" si="2"/>
        <v>30</v>
      </c>
      <c r="D60" s="5"/>
      <c r="E60" s="5"/>
      <c r="F60" s="5"/>
      <c r="H60" s="5"/>
      <c r="I60" s="5"/>
      <c r="J60" s="5"/>
      <c r="K60" s="5"/>
      <c r="L60" s="5"/>
      <c r="M60" s="5"/>
      <c r="N60" s="5"/>
      <c r="O60" s="5"/>
      <c r="P60" s="5"/>
      <c r="Q60" s="5"/>
      <c r="R60" s="5"/>
      <c r="S60" s="5"/>
      <c r="T60" s="5"/>
    </row>
    <row r="61" spans="1:20" s="6" customFormat="1" x14ac:dyDescent="0.2">
      <c r="A61" s="205" t="str">
        <f t="shared" si="2"/>
        <v>Flight Engineer Lower Limit</v>
      </c>
      <c r="B61" s="212">
        <f t="shared" si="2"/>
        <v>20</v>
      </c>
      <c r="D61" s="5"/>
      <c r="E61" s="5"/>
      <c r="F61" s="5"/>
      <c r="H61" s="5"/>
      <c r="I61" s="5"/>
      <c r="J61" s="5"/>
      <c r="K61" s="5"/>
      <c r="L61" s="5"/>
      <c r="M61" s="5"/>
      <c r="N61" s="5"/>
      <c r="O61" s="5"/>
      <c r="P61" s="5"/>
      <c r="Q61" s="5"/>
      <c r="R61" s="5"/>
      <c r="S61" s="5"/>
      <c r="T61" s="5"/>
    </row>
    <row r="62" spans="1:20" s="6" customFormat="1" x14ac:dyDescent="0.2">
      <c r="A62" s="205" t="str">
        <f t="shared" si="2"/>
        <v>&gt;= L4 Flight Engineers</v>
      </c>
      <c r="B62" s="212">
        <f t="shared" si="2"/>
        <v>1</v>
      </c>
      <c r="D62" s="61"/>
      <c r="E62" s="5"/>
      <c r="F62" s="5"/>
      <c r="H62" s="5"/>
      <c r="I62" s="5"/>
      <c r="J62" s="5"/>
      <c r="K62" s="5"/>
      <c r="L62" s="5"/>
      <c r="M62" s="5"/>
      <c r="N62" s="5"/>
      <c r="O62" s="5"/>
      <c r="P62" s="5"/>
      <c r="Q62" s="5"/>
      <c r="R62" s="5"/>
      <c r="S62" s="5"/>
      <c r="T62" s="5"/>
    </row>
    <row r="63" spans="1:20" s="6" customFormat="1" x14ac:dyDescent="0.2">
      <c r="A63" s="205" t="str">
        <f t="shared" si="2"/>
        <v>&gt;= L3 Flight Engineers</v>
      </c>
      <c r="B63" s="212">
        <f t="shared" si="2"/>
        <v>20</v>
      </c>
      <c r="D63" s="61"/>
      <c r="E63" s="5"/>
      <c r="F63" s="5"/>
      <c r="H63" s="5"/>
      <c r="I63" s="5"/>
      <c r="J63" s="5"/>
      <c r="K63" s="5"/>
      <c r="L63" s="5"/>
      <c r="M63" s="5"/>
      <c r="N63" s="5"/>
      <c r="O63" s="5"/>
      <c r="P63" s="5"/>
      <c r="Q63" s="5"/>
      <c r="R63" s="5"/>
      <c r="S63" s="5"/>
      <c r="T63" s="5"/>
    </row>
    <row r="64" spans="1:20" s="6" customFormat="1" x14ac:dyDescent="0.2">
      <c r="A64" s="205" t="str">
        <f t="shared" si="2"/>
        <v>Loadmaster Upper Limit</v>
      </c>
      <c r="B64" s="212">
        <f t="shared" si="2"/>
        <v>30</v>
      </c>
      <c r="D64" s="5"/>
      <c r="E64" s="5"/>
      <c r="F64" s="5"/>
      <c r="G64" s="14"/>
      <c r="H64" s="5"/>
      <c r="I64" s="5"/>
      <c r="J64" s="5"/>
      <c r="K64" s="5"/>
      <c r="L64" s="5"/>
      <c r="M64" s="5"/>
      <c r="N64" s="5"/>
      <c r="O64" s="5"/>
      <c r="P64" s="5"/>
      <c r="Q64" s="5"/>
      <c r="R64" s="5"/>
      <c r="S64" s="5"/>
      <c r="T64" s="5"/>
    </row>
    <row r="65" spans="1:20" s="6" customFormat="1" x14ac:dyDescent="0.2">
      <c r="A65" s="205" t="str">
        <f t="shared" si="2"/>
        <v>Loadmaster Lower Limit</v>
      </c>
      <c r="B65" s="212">
        <f t="shared" si="2"/>
        <v>20</v>
      </c>
      <c r="D65" s="5"/>
      <c r="E65" s="5"/>
      <c r="F65" s="5"/>
      <c r="G65" s="14"/>
      <c r="H65" s="5"/>
      <c r="I65" s="5"/>
      <c r="J65" s="5"/>
      <c r="K65" s="5"/>
      <c r="L65" s="5"/>
      <c r="M65" s="5"/>
      <c r="N65" s="5"/>
      <c r="O65" s="5"/>
      <c r="P65" s="5"/>
      <c r="Q65" s="5"/>
      <c r="R65" s="5"/>
      <c r="S65" s="5"/>
      <c r="T65" s="5"/>
    </row>
    <row r="66" spans="1:20" s="6" customFormat="1" x14ac:dyDescent="0.2">
      <c r="A66" s="205" t="str">
        <f t="shared" si="2"/>
        <v>&gt;= L4 LM</v>
      </c>
      <c r="B66" s="212">
        <f t="shared" si="2"/>
        <v>1</v>
      </c>
      <c r="D66" s="61"/>
      <c r="E66" s="5"/>
      <c r="F66" s="5"/>
      <c r="G66" s="14"/>
      <c r="H66" s="5"/>
      <c r="I66" s="5"/>
      <c r="J66" s="5"/>
      <c r="K66" s="5"/>
      <c r="L66" s="5"/>
      <c r="M66" s="5"/>
      <c r="N66" s="5"/>
      <c r="O66" s="5"/>
      <c r="P66" s="5"/>
      <c r="Q66" s="5"/>
      <c r="R66" s="5"/>
      <c r="S66" s="5"/>
      <c r="T66" s="5"/>
    </row>
    <row r="67" spans="1:20" s="6" customFormat="1" x14ac:dyDescent="0.2">
      <c r="A67" s="205" t="str">
        <f t="shared" si="2"/>
        <v>&gt;= L3 LM</v>
      </c>
      <c r="B67" s="212">
        <f t="shared" si="2"/>
        <v>20</v>
      </c>
      <c r="D67" s="61"/>
      <c r="E67" s="5"/>
      <c r="F67" s="5"/>
      <c r="G67" s="14"/>
      <c r="H67" s="5"/>
      <c r="I67" s="5"/>
      <c r="J67" s="5"/>
      <c r="K67" s="5"/>
      <c r="L67" s="5"/>
      <c r="M67" s="5"/>
      <c r="N67" s="5"/>
      <c r="O67" s="5"/>
      <c r="P67" s="5"/>
      <c r="Q67" s="5"/>
      <c r="R67" s="5"/>
      <c r="S67" s="5"/>
      <c r="T67" s="5"/>
    </row>
    <row r="68" spans="1:20" s="6" customFormat="1" x14ac:dyDescent="0.2">
      <c r="A68" s="205" t="str">
        <f t="shared" si="2"/>
        <v>2LM Upper Limit</v>
      </c>
      <c r="B68" s="212">
        <f t="shared" si="2"/>
        <v>45</v>
      </c>
      <c r="D68" s="61"/>
      <c r="E68" s="5"/>
      <c r="F68" s="5"/>
      <c r="G68" s="14"/>
      <c r="H68" s="5"/>
      <c r="I68" s="5"/>
      <c r="J68" s="5"/>
      <c r="K68" s="5"/>
      <c r="L68" s="5"/>
      <c r="M68" s="5"/>
      <c r="N68" s="5"/>
      <c r="O68" s="5"/>
      <c r="P68" s="5"/>
      <c r="Q68" s="5"/>
      <c r="R68" s="5"/>
      <c r="S68" s="5"/>
      <c r="T68" s="5"/>
    </row>
    <row r="69" spans="1:20" s="6" customFormat="1" x14ac:dyDescent="0.2">
      <c r="A69" s="205" t="str">
        <f t="shared" si="2"/>
        <v>2LM Lower Limit</v>
      </c>
      <c r="B69" s="212">
        <f t="shared" si="2"/>
        <v>30</v>
      </c>
      <c r="E69" s="5"/>
      <c r="F69" s="5"/>
      <c r="G69" s="14"/>
      <c r="H69" s="5"/>
      <c r="I69" s="5"/>
      <c r="J69" s="5"/>
      <c r="K69" s="5"/>
      <c r="L69" s="5"/>
      <c r="M69" s="5"/>
      <c r="N69" s="5"/>
      <c r="O69" s="5"/>
      <c r="P69" s="5"/>
      <c r="Q69" s="5"/>
      <c r="R69" s="5"/>
      <c r="S69" s="5"/>
      <c r="T69" s="5"/>
    </row>
    <row r="70" spans="1:20" s="6" customFormat="1" x14ac:dyDescent="0.2">
      <c r="A70" s="205" t="str">
        <f t="shared" si="2"/>
        <v>&gt;= L2 LM</v>
      </c>
      <c r="B70" s="212">
        <f t="shared" si="2"/>
        <v>30</v>
      </c>
      <c r="D70" s="5"/>
      <c r="E70" s="5"/>
      <c r="F70" s="5"/>
      <c r="G70" s="14"/>
      <c r="H70" s="5"/>
      <c r="I70" s="5"/>
      <c r="J70" s="5"/>
      <c r="K70" s="5"/>
      <c r="L70" s="5"/>
      <c r="M70" s="5"/>
      <c r="N70" s="5"/>
      <c r="O70" s="5"/>
      <c r="P70" s="5"/>
      <c r="Q70" s="5"/>
      <c r="R70" s="5"/>
      <c r="S70" s="5"/>
      <c r="T70" s="5"/>
    </row>
    <row r="71" spans="1:20" s="6" customFormat="1" x14ac:dyDescent="0.2">
      <c r="A71" s="205" t="str">
        <f t="shared" ref="A71:B71" si="3">A109</f>
        <v># Skilled Crews</v>
      </c>
      <c r="B71" s="212">
        <f t="shared" si="3"/>
        <v>10</v>
      </c>
      <c r="D71" s="5"/>
      <c r="E71" s="5"/>
      <c r="F71" s="5"/>
      <c r="G71" s="5"/>
      <c r="H71" s="5"/>
      <c r="I71" s="5"/>
      <c r="J71" s="5"/>
      <c r="K71" s="5"/>
      <c r="L71" s="5"/>
      <c r="M71" s="5"/>
      <c r="N71" s="5"/>
      <c r="O71" s="5"/>
      <c r="P71" s="5"/>
      <c r="Q71" s="5"/>
      <c r="R71" s="5"/>
      <c r="S71" s="5"/>
      <c r="T71" s="5"/>
    </row>
    <row r="72" spans="1:20" s="6" customFormat="1" ht="12.75" x14ac:dyDescent="0.2">
      <c r="A72" s="237" t="s">
        <v>137</v>
      </c>
      <c r="B72" s="241"/>
      <c r="D72" s="5"/>
      <c r="E72" s="5"/>
      <c r="F72" s="5"/>
      <c r="G72" s="14"/>
      <c r="H72" s="5"/>
      <c r="I72" s="5"/>
      <c r="J72" s="5"/>
      <c r="K72" s="5"/>
      <c r="L72" s="5"/>
      <c r="M72" s="5"/>
      <c r="N72" s="5"/>
      <c r="O72" s="5"/>
      <c r="P72" s="5"/>
      <c r="Q72" s="5"/>
      <c r="R72" s="5"/>
      <c r="S72" s="5"/>
      <c r="T72" s="5"/>
    </row>
    <row r="73" spans="1:20" s="6" customFormat="1" x14ac:dyDescent="0.2">
      <c r="A73" s="238" t="s">
        <v>138</v>
      </c>
      <c r="B73" s="239">
        <v>0.8</v>
      </c>
      <c r="D73" s="5"/>
      <c r="E73" s="5"/>
      <c r="F73" s="5"/>
      <c r="G73" s="14"/>
      <c r="H73" s="5"/>
      <c r="I73" s="5"/>
      <c r="J73" s="5"/>
      <c r="K73" s="5"/>
      <c r="L73" s="5"/>
      <c r="M73" s="5"/>
      <c r="N73" s="5"/>
      <c r="O73" s="5"/>
      <c r="P73" s="5"/>
      <c r="Q73" s="5"/>
      <c r="R73" s="5"/>
      <c r="S73" s="5"/>
      <c r="T73" s="5"/>
    </row>
    <row r="74" spans="1:20" s="6" customFormat="1" x14ac:dyDescent="0.2">
      <c r="A74" s="238" t="s">
        <v>139</v>
      </c>
      <c r="B74" s="239">
        <v>0.8</v>
      </c>
      <c r="D74" s="5"/>
      <c r="E74" s="5"/>
      <c r="F74" s="5"/>
      <c r="G74" s="14"/>
      <c r="H74" s="5"/>
      <c r="I74" s="5"/>
      <c r="J74" s="5"/>
      <c r="K74" s="5"/>
      <c r="L74" s="5"/>
      <c r="M74" s="5"/>
      <c r="N74" s="5"/>
      <c r="O74" s="5"/>
      <c r="P74" s="5"/>
      <c r="Q74" s="5"/>
      <c r="R74" s="5"/>
      <c r="S74" s="5"/>
      <c r="T74" s="5"/>
    </row>
    <row r="75" spans="1:20" s="6" customFormat="1" x14ac:dyDescent="0.2">
      <c r="A75" s="238" t="s">
        <v>140</v>
      </c>
      <c r="B75" s="239">
        <v>0.75</v>
      </c>
      <c r="D75" s="5"/>
      <c r="E75" s="5"/>
      <c r="F75" s="5"/>
      <c r="G75" s="14"/>
      <c r="H75" s="5"/>
      <c r="I75" s="5"/>
      <c r="J75" s="5"/>
      <c r="K75" s="5"/>
      <c r="L75" s="5"/>
      <c r="M75" s="5"/>
      <c r="N75" s="5"/>
      <c r="O75" s="5"/>
      <c r="P75" s="5"/>
      <c r="Q75" s="5"/>
      <c r="R75" s="5"/>
      <c r="S75" s="5"/>
      <c r="T75" s="5"/>
    </row>
    <row r="76" spans="1:20" s="6" customFormat="1" ht="12.75" x14ac:dyDescent="0.2">
      <c r="A76" s="240" t="s">
        <v>141</v>
      </c>
      <c r="B76" s="239">
        <v>0.8</v>
      </c>
      <c r="D76" s="5"/>
      <c r="E76" s="5"/>
      <c r="F76" s="5"/>
      <c r="G76" s="5"/>
      <c r="H76" s="5"/>
      <c r="I76" s="5"/>
      <c r="J76" s="5"/>
      <c r="K76" s="5"/>
      <c r="L76" s="5"/>
      <c r="M76" s="5"/>
      <c r="N76" s="5"/>
      <c r="O76" s="5"/>
      <c r="P76" s="5"/>
      <c r="Q76" s="5"/>
      <c r="R76" s="5"/>
      <c r="S76" s="5"/>
      <c r="T76" s="5"/>
    </row>
    <row r="77" spans="1:20" s="6" customFormat="1" x14ac:dyDescent="0.2">
      <c r="A77" s="194"/>
      <c r="B77" s="49"/>
      <c r="C77" s="219"/>
      <c r="D77" s="5"/>
      <c r="E77" s="5"/>
      <c r="F77" s="5"/>
      <c r="G77" s="5"/>
      <c r="H77" s="5"/>
      <c r="I77" s="5"/>
      <c r="J77" s="5"/>
      <c r="K77" s="5"/>
      <c r="L77" s="5"/>
      <c r="M77" s="5"/>
      <c r="N77" s="5"/>
      <c r="O77" s="5"/>
      <c r="P77" s="5"/>
      <c r="Q77" s="5"/>
      <c r="R77" s="5"/>
      <c r="S77" s="5"/>
      <c r="T77" s="5"/>
    </row>
    <row r="78" spans="1:20" s="6" customFormat="1" x14ac:dyDescent="0.2">
      <c r="A78" s="194"/>
      <c r="B78" s="49"/>
      <c r="C78" s="219"/>
      <c r="D78" s="5"/>
      <c r="E78" s="5"/>
      <c r="F78" s="5"/>
      <c r="G78" s="5"/>
      <c r="H78" s="5"/>
      <c r="I78" s="5"/>
      <c r="J78" s="5"/>
      <c r="K78" s="5"/>
      <c r="L78" s="5"/>
      <c r="M78" s="5"/>
      <c r="N78" s="5"/>
      <c r="O78" s="5"/>
      <c r="P78" s="5"/>
      <c r="Q78" s="5"/>
      <c r="R78" s="5"/>
      <c r="S78" s="5"/>
      <c r="T78" s="5"/>
    </row>
    <row r="79" spans="1:20" s="6" customFormat="1" ht="12.75" thickBot="1" x14ac:dyDescent="0.25">
      <c r="A79" s="194"/>
      <c r="B79" s="191"/>
      <c r="D79" s="5"/>
      <c r="E79" s="5"/>
      <c r="F79" s="5"/>
      <c r="G79" s="5"/>
      <c r="H79" s="5"/>
      <c r="I79" s="5"/>
      <c r="J79" s="5"/>
      <c r="K79" s="5"/>
      <c r="L79" s="5"/>
      <c r="M79" s="5"/>
      <c r="N79" s="5"/>
      <c r="O79" s="5"/>
      <c r="P79" s="5"/>
      <c r="Q79" s="5"/>
      <c r="R79" s="5"/>
      <c r="S79" s="5"/>
      <c r="T79" s="5"/>
    </row>
    <row r="80" spans="1:20" s="6" customFormat="1" ht="12.75" thickBot="1" x14ac:dyDescent="0.25">
      <c r="A80" s="213" t="s">
        <v>142</v>
      </c>
      <c r="B80" s="214"/>
      <c r="D80" s="5"/>
      <c r="E80" s="5"/>
      <c r="F80" s="5"/>
      <c r="G80" s="5"/>
      <c r="H80" s="5"/>
      <c r="I80" s="5"/>
      <c r="J80" s="5"/>
      <c r="K80" s="5"/>
      <c r="L80" s="5"/>
      <c r="M80" s="5"/>
      <c r="N80" s="5"/>
      <c r="O80" s="5"/>
      <c r="P80" s="5"/>
      <c r="Q80" s="5"/>
      <c r="R80" s="5"/>
      <c r="S80" s="5"/>
      <c r="T80" s="5"/>
    </row>
    <row r="81" spans="1:20" s="6" customFormat="1" x14ac:dyDescent="0.2">
      <c r="A81" s="45" t="s">
        <v>143</v>
      </c>
      <c r="B81" s="62">
        <f>MIN(100,B83+$B$87)</f>
        <v>100</v>
      </c>
      <c r="D81" s="5"/>
      <c r="E81" s="5"/>
      <c r="F81" s="5"/>
      <c r="G81" s="5"/>
      <c r="H81" s="5"/>
      <c r="I81" s="5"/>
      <c r="J81" s="5"/>
      <c r="K81" s="5"/>
      <c r="L81" s="5"/>
      <c r="M81" s="5"/>
      <c r="N81" s="5"/>
      <c r="O81" s="5"/>
      <c r="P81" s="5"/>
      <c r="Q81" s="5"/>
      <c r="R81" s="5"/>
      <c r="S81" s="5"/>
      <c r="T81" s="5"/>
    </row>
    <row r="82" spans="1:20" s="6" customFormat="1" x14ac:dyDescent="0.2">
      <c r="A82" s="46" t="s">
        <v>144</v>
      </c>
      <c r="B82" s="63">
        <f>MIN(100,B83+$B$88)</f>
        <v>100</v>
      </c>
      <c r="D82" s="5"/>
      <c r="E82" s="5"/>
      <c r="F82" s="5"/>
      <c r="G82" s="5"/>
      <c r="H82" s="5"/>
      <c r="I82" s="5"/>
      <c r="J82" s="5"/>
      <c r="K82" s="5"/>
      <c r="L82" s="5"/>
      <c r="M82" s="5"/>
      <c r="N82" s="5"/>
      <c r="O82" s="5"/>
      <c r="P82" s="5"/>
      <c r="Q82" s="5"/>
      <c r="R82" s="5"/>
      <c r="S82" s="5"/>
      <c r="T82" s="5"/>
    </row>
    <row r="83" spans="1:20" s="6" customFormat="1" x14ac:dyDescent="0.2">
      <c r="A83" s="46" t="s">
        <v>145</v>
      </c>
      <c r="B83" s="64">
        <v>100</v>
      </c>
      <c r="D83" s="5"/>
      <c r="E83" s="5"/>
      <c r="F83" s="5"/>
      <c r="G83" s="5"/>
      <c r="H83" s="5"/>
      <c r="I83" s="5"/>
      <c r="J83" s="5"/>
      <c r="K83" s="5"/>
      <c r="L83" s="5"/>
      <c r="M83" s="5"/>
      <c r="N83" s="5"/>
      <c r="O83" s="5"/>
      <c r="P83" s="5"/>
      <c r="Q83" s="5"/>
      <c r="R83" s="5"/>
      <c r="S83" s="5"/>
      <c r="T83" s="5"/>
    </row>
    <row r="84" spans="1:20" s="6" customFormat="1" x14ac:dyDescent="0.2">
      <c r="A84" s="46" t="s">
        <v>146</v>
      </c>
      <c r="B84" s="63">
        <f>MIN(80,IF(B21="Deploy",80,MAX(0,B83-$B$88)))</f>
        <v>80</v>
      </c>
      <c r="D84" s="5"/>
      <c r="E84" s="5"/>
      <c r="F84" s="5"/>
      <c r="G84" s="5"/>
      <c r="H84" s="5"/>
      <c r="I84" s="5"/>
      <c r="J84" s="5"/>
      <c r="K84" s="5"/>
      <c r="L84" s="5"/>
      <c r="M84" s="5"/>
      <c r="N84" s="5"/>
      <c r="O84" s="5"/>
      <c r="P84" s="5"/>
      <c r="Q84" s="5"/>
      <c r="R84" s="5"/>
      <c r="S84" s="5"/>
      <c r="T84" s="5"/>
    </row>
    <row r="85" spans="1:20" s="6" customFormat="1" ht="12.75" thickBot="1" x14ac:dyDescent="0.25">
      <c r="A85" s="47" t="s">
        <v>147</v>
      </c>
      <c r="B85" s="65">
        <f>MIN(60,IF(B21="Deploy",60,MAX(0,B83-$B$87)))</f>
        <v>60</v>
      </c>
      <c r="D85" s="5"/>
      <c r="E85" s="5"/>
      <c r="F85" s="5"/>
      <c r="G85" s="5"/>
      <c r="H85" s="5"/>
      <c r="I85" s="5"/>
      <c r="J85" s="5"/>
      <c r="K85" s="5"/>
      <c r="L85" s="5"/>
      <c r="M85" s="5"/>
      <c r="N85" s="5"/>
      <c r="O85" s="5"/>
      <c r="P85" s="5"/>
      <c r="Q85" s="5"/>
      <c r="R85" s="5"/>
      <c r="S85" s="5"/>
      <c r="T85" s="5"/>
    </row>
    <row r="86" spans="1:20" s="6" customFormat="1" ht="12.75" thickBot="1" x14ac:dyDescent="0.25">
      <c r="A86" s="48" t="s">
        <v>148</v>
      </c>
      <c r="B86" s="66">
        <v>80</v>
      </c>
      <c r="D86" s="5"/>
      <c r="E86" s="5"/>
      <c r="F86" s="5"/>
      <c r="G86" s="5"/>
      <c r="H86" s="5"/>
      <c r="I86" s="5"/>
      <c r="J86" s="5"/>
      <c r="K86" s="5"/>
      <c r="L86" s="5"/>
      <c r="M86" s="5"/>
      <c r="N86" s="5"/>
      <c r="O86" s="5"/>
      <c r="P86" s="5"/>
      <c r="Q86" s="5"/>
      <c r="R86" s="5"/>
      <c r="S86" s="5"/>
      <c r="T86" s="5"/>
    </row>
    <row r="87" spans="1:20" s="6" customFormat="1" x14ac:dyDescent="0.2">
      <c r="A87" s="215" t="s">
        <v>149</v>
      </c>
      <c r="B87" s="216">
        <v>40</v>
      </c>
      <c r="D87" s="5"/>
      <c r="E87" s="5"/>
      <c r="F87" s="5"/>
      <c r="G87" s="5"/>
      <c r="H87" s="5"/>
      <c r="I87" s="5"/>
      <c r="J87" s="5"/>
      <c r="K87" s="5"/>
      <c r="L87" s="5"/>
      <c r="M87" s="5"/>
      <c r="N87" s="5"/>
      <c r="O87" s="5"/>
      <c r="P87" s="5"/>
      <c r="Q87" s="5"/>
      <c r="R87" s="5"/>
      <c r="S87" s="5"/>
      <c r="T87" s="5"/>
    </row>
    <row r="88" spans="1:20" s="6" customFormat="1" ht="12.75" thickBot="1" x14ac:dyDescent="0.25">
      <c r="A88" s="58" t="s">
        <v>150</v>
      </c>
      <c r="B88" s="217">
        <v>20</v>
      </c>
      <c r="D88" s="5"/>
      <c r="E88" s="5"/>
      <c r="F88" s="5"/>
      <c r="G88" s="5"/>
      <c r="H88" s="5"/>
      <c r="I88" s="5"/>
      <c r="J88" s="5"/>
      <c r="K88" s="5"/>
      <c r="L88" s="5"/>
      <c r="M88" s="5"/>
      <c r="N88" s="5"/>
      <c r="O88" s="5"/>
      <c r="P88" s="5"/>
      <c r="Q88" s="5"/>
      <c r="R88" s="5"/>
      <c r="S88" s="5"/>
      <c r="T88" s="5"/>
    </row>
    <row r="89" spans="1:20" s="6" customFormat="1" ht="12.75" thickBot="1" x14ac:dyDescent="0.25">
      <c r="A89" s="49"/>
      <c r="B89" s="49"/>
      <c r="D89" s="5"/>
      <c r="E89" s="5"/>
      <c r="F89" s="5"/>
      <c r="G89" s="5"/>
      <c r="H89" s="5"/>
      <c r="I89" s="5"/>
      <c r="J89" s="5"/>
      <c r="K89" s="5"/>
      <c r="L89" s="5"/>
      <c r="M89" s="5"/>
      <c r="N89" s="5"/>
      <c r="O89" s="5"/>
      <c r="P89" s="5"/>
      <c r="Q89" s="5"/>
      <c r="R89" s="5"/>
      <c r="S89" s="5"/>
      <c r="T89" s="5"/>
    </row>
    <row r="90" spans="1:20" s="6" customFormat="1" ht="12.75" thickBot="1" x14ac:dyDescent="0.25">
      <c r="A90" s="299" t="s">
        <v>151</v>
      </c>
      <c r="B90" s="300"/>
      <c r="D90" s="5"/>
      <c r="E90" s="5"/>
      <c r="F90" s="5"/>
      <c r="G90" s="5"/>
      <c r="H90" s="5"/>
      <c r="I90" s="5"/>
      <c r="J90" s="5"/>
      <c r="K90" s="5"/>
      <c r="L90" s="5"/>
      <c r="M90" s="5"/>
      <c r="N90" s="5"/>
      <c r="O90" s="5"/>
      <c r="P90" s="5"/>
      <c r="Q90" s="5"/>
      <c r="R90" s="5"/>
      <c r="S90" s="5"/>
      <c r="T90" s="5"/>
    </row>
    <row r="91" spans="1:20" s="6" customFormat="1" ht="12.75" thickBot="1" x14ac:dyDescent="0.25">
      <c r="A91" s="299" t="s">
        <v>152</v>
      </c>
      <c r="B91" s="300"/>
      <c r="D91" s="5"/>
      <c r="E91" s="5"/>
      <c r="F91" s="5"/>
      <c r="G91" s="5"/>
      <c r="H91" s="5"/>
      <c r="I91" s="5"/>
      <c r="J91" s="5"/>
      <c r="K91" s="5"/>
      <c r="L91" s="5"/>
      <c r="M91" s="5"/>
      <c r="N91" s="5"/>
      <c r="O91" s="5"/>
      <c r="P91" s="5"/>
      <c r="Q91" s="5"/>
      <c r="R91" s="5"/>
      <c r="S91" s="5"/>
      <c r="T91" s="5"/>
    </row>
    <row r="92" spans="1:20" s="6" customFormat="1" x14ac:dyDescent="0.2">
      <c r="A92" s="68" t="s">
        <v>195</v>
      </c>
      <c r="B92" s="69">
        <v>45</v>
      </c>
      <c r="D92" s="5"/>
      <c r="E92" s="5"/>
      <c r="F92" s="5"/>
      <c r="G92" s="5"/>
      <c r="H92" s="5"/>
      <c r="I92" s="5"/>
      <c r="J92" s="5"/>
      <c r="K92" s="5"/>
      <c r="L92" s="5"/>
      <c r="M92" s="5"/>
      <c r="N92" s="5"/>
      <c r="O92" s="5"/>
      <c r="P92" s="5"/>
      <c r="Q92" s="5"/>
      <c r="R92" s="5"/>
      <c r="S92" s="5"/>
      <c r="T92" s="5"/>
    </row>
    <row r="93" spans="1:20" s="6" customFormat="1" x14ac:dyDescent="0.2">
      <c r="A93" s="51" t="s">
        <v>196</v>
      </c>
      <c r="B93" s="52">
        <f>ROUNDUP($B$92*$B$27,0)</f>
        <v>30</v>
      </c>
      <c r="D93" s="5"/>
      <c r="E93" s="5"/>
      <c r="F93" s="5"/>
      <c r="G93" s="5"/>
      <c r="H93" s="5"/>
      <c r="I93" s="5"/>
      <c r="J93" s="5"/>
      <c r="K93" s="5"/>
      <c r="L93" s="5"/>
      <c r="M93" s="5"/>
      <c r="N93" s="5"/>
      <c r="O93" s="5"/>
      <c r="P93" s="5"/>
      <c r="Q93" s="5"/>
      <c r="R93" s="5"/>
      <c r="S93" s="5"/>
      <c r="T93" s="5"/>
    </row>
    <row r="94" spans="1:20" s="6" customFormat="1" x14ac:dyDescent="0.2">
      <c r="A94" s="51" t="s">
        <v>197</v>
      </c>
      <c r="B94" s="52">
        <v>1</v>
      </c>
      <c r="D94" s="5"/>
      <c r="E94" s="5"/>
      <c r="F94" s="5"/>
      <c r="G94" s="5"/>
      <c r="H94" s="5"/>
      <c r="I94" s="5"/>
      <c r="J94" s="5"/>
      <c r="K94" s="5"/>
      <c r="L94" s="5"/>
      <c r="M94" s="5"/>
      <c r="N94" s="5"/>
      <c r="O94" s="5"/>
      <c r="P94" s="5"/>
      <c r="Q94" s="5"/>
      <c r="R94" s="5"/>
      <c r="S94" s="5"/>
      <c r="T94" s="5"/>
    </row>
    <row r="95" spans="1:20" s="6" customFormat="1" x14ac:dyDescent="0.2">
      <c r="A95" s="51" t="s">
        <v>198</v>
      </c>
      <c r="B95" s="52">
        <v>10</v>
      </c>
      <c r="D95" s="5"/>
      <c r="E95" s="5"/>
      <c r="F95" s="5"/>
      <c r="G95" s="5"/>
      <c r="H95" s="5"/>
      <c r="I95" s="5"/>
      <c r="J95" s="5"/>
      <c r="K95" s="5"/>
      <c r="L95" s="5"/>
      <c r="M95" s="5"/>
      <c r="N95" s="5"/>
      <c r="O95" s="5"/>
      <c r="P95" s="5"/>
      <c r="Q95" s="5"/>
      <c r="R95" s="5"/>
      <c r="S95" s="5"/>
      <c r="T95" s="5"/>
    </row>
    <row r="96" spans="1:20" s="6" customFormat="1" x14ac:dyDescent="0.2">
      <c r="A96" s="51" t="s">
        <v>199</v>
      </c>
      <c r="B96" s="52">
        <f>$B$93</f>
        <v>30</v>
      </c>
      <c r="C96" s="1"/>
      <c r="D96" s="1"/>
      <c r="E96" s="1"/>
      <c r="F96" s="1"/>
      <c r="G96" s="1"/>
      <c r="H96" s="1"/>
      <c r="I96" s="1"/>
      <c r="J96" s="1"/>
      <c r="K96" s="1"/>
      <c r="L96" s="13"/>
      <c r="M96" s="14"/>
      <c r="N96" s="13"/>
      <c r="O96" s="13"/>
      <c r="P96" s="13"/>
      <c r="Q96" s="13"/>
      <c r="R96" s="13"/>
      <c r="S96" s="13"/>
      <c r="T96" s="13"/>
    </row>
    <row r="97" spans="1:13" x14ac:dyDescent="0.2">
      <c r="A97" s="51" t="s">
        <v>200</v>
      </c>
      <c r="B97" s="52">
        <v>30</v>
      </c>
      <c r="D97" s="5"/>
      <c r="E97" s="5"/>
      <c r="F97" s="5"/>
      <c r="G97" s="5"/>
      <c r="H97" s="5"/>
      <c r="I97" s="5"/>
      <c r="J97" s="5"/>
      <c r="K97" s="5"/>
      <c r="M97" s="15"/>
    </row>
    <row r="98" spans="1:13" x14ac:dyDescent="0.2">
      <c r="A98" s="51" t="s">
        <v>201</v>
      </c>
      <c r="B98" s="52">
        <f>ROUNDUP($B$97*$B$27,0)</f>
        <v>20</v>
      </c>
      <c r="D98" s="5"/>
      <c r="E98" s="5"/>
      <c r="F98" s="5"/>
      <c r="G98" s="5"/>
      <c r="H98" s="5"/>
      <c r="I98" s="5"/>
      <c r="J98" s="5"/>
      <c r="K98" s="5"/>
      <c r="M98" s="15"/>
    </row>
    <row r="99" spans="1:13" x14ac:dyDescent="0.2">
      <c r="A99" s="51" t="s">
        <v>202</v>
      </c>
      <c r="B99" s="52">
        <v>1</v>
      </c>
      <c r="D99" s="5"/>
      <c r="E99" s="5"/>
      <c r="F99" s="5"/>
      <c r="G99" s="5"/>
      <c r="H99" s="5"/>
      <c r="I99" s="5"/>
      <c r="J99" s="5"/>
      <c r="K99" s="5"/>
      <c r="M99" s="15"/>
    </row>
    <row r="100" spans="1:13" x14ac:dyDescent="0.2">
      <c r="A100" s="51" t="s">
        <v>203</v>
      </c>
      <c r="B100" s="52">
        <f>$B$98</f>
        <v>20</v>
      </c>
      <c r="D100" s="5"/>
      <c r="E100" s="5"/>
      <c r="F100" s="5"/>
      <c r="G100" s="5"/>
      <c r="H100" s="5"/>
      <c r="I100" s="5"/>
      <c r="J100" s="5"/>
      <c r="K100" s="5"/>
      <c r="M100" s="15"/>
    </row>
    <row r="101" spans="1:13" x14ac:dyDescent="0.2">
      <c r="A101" s="51" t="s">
        <v>164</v>
      </c>
      <c r="B101" s="52">
        <v>30</v>
      </c>
      <c r="D101" s="5"/>
      <c r="E101" s="5"/>
      <c r="F101" s="5"/>
      <c r="G101" s="5"/>
      <c r="H101" s="5"/>
      <c r="I101" s="5"/>
      <c r="J101" s="5"/>
      <c r="K101" s="5"/>
      <c r="M101" s="15"/>
    </row>
    <row r="102" spans="1:13" x14ac:dyDescent="0.2">
      <c r="A102" s="51" t="s">
        <v>165</v>
      </c>
      <c r="B102" s="52">
        <f>ROUNDUP($B$101*$B$27,0)</f>
        <v>20</v>
      </c>
      <c r="D102" s="5"/>
      <c r="E102" s="5"/>
      <c r="F102" s="5"/>
      <c r="G102" s="5"/>
      <c r="H102" s="5"/>
      <c r="I102" s="5"/>
      <c r="J102" s="5"/>
      <c r="K102" s="5"/>
      <c r="M102" s="15"/>
    </row>
    <row r="103" spans="1:13" x14ac:dyDescent="0.2">
      <c r="A103" s="51" t="s">
        <v>166</v>
      </c>
      <c r="B103" s="52">
        <v>1</v>
      </c>
      <c r="D103" s="5"/>
      <c r="E103" s="5"/>
      <c r="F103" s="5"/>
      <c r="G103" s="5"/>
      <c r="H103" s="5"/>
      <c r="I103" s="5"/>
      <c r="J103" s="5"/>
      <c r="K103" s="5"/>
      <c r="M103" s="15"/>
    </row>
    <row r="104" spans="1:13" x14ac:dyDescent="0.2">
      <c r="A104" s="51" t="s">
        <v>167</v>
      </c>
      <c r="B104" s="52">
        <f>$B$102</f>
        <v>20</v>
      </c>
      <c r="D104" s="5"/>
      <c r="E104" s="5"/>
      <c r="F104" s="5"/>
      <c r="G104" s="5"/>
      <c r="H104" s="5"/>
      <c r="I104" s="5"/>
      <c r="J104" s="5"/>
      <c r="K104" s="5"/>
      <c r="M104" s="15"/>
    </row>
    <row r="105" spans="1:13" x14ac:dyDescent="0.2">
      <c r="A105" s="51" t="s">
        <v>204</v>
      </c>
      <c r="B105" s="52">
        <v>45</v>
      </c>
      <c r="D105" s="5"/>
      <c r="E105" s="5"/>
      <c r="F105" s="5"/>
      <c r="G105" s="5"/>
      <c r="H105" s="5"/>
      <c r="I105" s="5"/>
      <c r="J105" s="5"/>
      <c r="K105" s="5"/>
      <c r="M105" s="15"/>
    </row>
    <row r="106" spans="1:13" x14ac:dyDescent="0.2">
      <c r="A106" s="51" t="s">
        <v>205</v>
      </c>
      <c r="B106" s="52">
        <f>ROUNDUP($B$105*$B$27,0)</f>
        <v>30</v>
      </c>
      <c r="D106" s="5"/>
      <c r="E106" s="5"/>
      <c r="F106" s="5"/>
      <c r="G106" s="5"/>
      <c r="H106" s="5"/>
      <c r="I106" s="5"/>
      <c r="J106" s="5"/>
      <c r="K106" s="5"/>
      <c r="M106" s="15"/>
    </row>
    <row r="107" spans="1:13" x14ac:dyDescent="0.2">
      <c r="A107" s="51" t="s">
        <v>168</v>
      </c>
      <c r="B107" s="52">
        <f>$B$106</f>
        <v>30</v>
      </c>
      <c r="D107" s="5"/>
      <c r="E107" s="5"/>
      <c r="F107" s="5"/>
      <c r="G107" s="5"/>
      <c r="H107" s="5"/>
      <c r="I107" s="5"/>
      <c r="J107" s="5"/>
      <c r="K107" s="5"/>
      <c r="M107" s="15"/>
    </row>
    <row r="108" spans="1:13" x14ac:dyDescent="0.2">
      <c r="A108" s="51" t="s">
        <v>206</v>
      </c>
      <c r="B108" s="52">
        <f>MIN(ROUNDDOWN(($B$92/3),0),ROUNDDOWN(($B$97/2),0),ROUNDDOWN(($B$101/2),0),$B$105)</f>
        <v>15</v>
      </c>
    </row>
    <row r="109" spans="1:13" ht="12.75" thickBot="1" x14ac:dyDescent="0.25">
      <c r="A109" s="53" t="s">
        <v>170</v>
      </c>
      <c r="B109" s="52">
        <f>MIN(IF(ROUNDDOWN(($B$96-$B$95)/2,0)&lt;$B$95,ROUNDDOWN(($B$95+($B$96-$B$95))/3,0),$B$95),MIN(IF(ROUNDDOWN(($B$104/2),0)&lt;$B$107,ROUNDDOWN($B$104/2,0),ROUNDDOWN((($B$104 + $B$107)/3),0)),ROUNDDOWN($B$100/2,0)))</f>
        <v>10</v>
      </c>
    </row>
    <row r="110" spans="1:13" ht="12.75" thickBot="1" x14ac:dyDescent="0.25">
      <c r="A110" s="301" t="s">
        <v>207</v>
      </c>
      <c r="B110" s="302"/>
    </row>
    <row r="111" spans="1:13" ht="12.75" thickBot="1" x14ac:dyDescent="0.25">
      <c r="A111" s="59" t="s">
        <v>182</v>
      </c>
      <c r="B111" s="60"/>
    </row>
    <row r="112" spans="1:13" x14ac:dyDescent="0.2">
      <c r="A112" s="56"/>
      <c r="B112" s="56"/>
    </row>
    <row r="113" spans="1:20" s="1" customFormat="1" ht="12.75" thickBot="1" x14ac:dyDescent="0.25">
      <c r="A113" s="56"/>
      <c r="B113" s="56"/>
      <c r="L113" s="13"/>
      <c r="M113" s="13"/>
      <c r="N113" s="13"/>
      <c r="O113" s="13"/>
      <c r="P113" s="13"/>
      <c r="Q113" s="13"/>
      <c r="R113" s="13"/>
      <c r="S113" s="13"/>
      <c r="T113" s="13"/>
    </row>
    <row r="114" spans="1:20" s="1" customFormat="1" ht="12.75" thickBot="1" x14ac:dyDescent="0.25">
      <c r="A114" s="299" t="s">
        <v>171</v>
      </c>
      <c r="B114" s="300"/>
      <c r="L114" s="13"/>
      <c r="M114" s="13"/>
      <c r="N114" s="13"/>
      <c r="O114" s="13"/>
      <c r="P114" s="13"/>
      <c r="Q114" s="13"/>
      <c r="R114" s="13"/>
      <c r="S114" s="13"/>
      <c r="T114" s="13"/>
    </row>
    <row r="115" spans="1:20" s="1" customFormat="1" x14ac:dyDescent="0.2">
      <c r="A115" s="57" t="s">
        <v>172</v>
      </c>
      <c r="B115" s="54"/>
      <c r="L115" s="13"/>
      <c r="M115" s="13"/>
      <c r="N115" s="13"/>
      <c r="O115" s="13"/>
      <c r="P115" s="13"/>
      <c r="Q115" s="13"/>
      <c r="R115" s="13"/>
      <c r="S115" s="13"/>
      <c r="T115" s="13"/>
    </row>
    <row r="116" spans="1:20" s="1" customFormat="1" ht="12.75" thickBot="1" x14ac:dyDescent="0.25">
      <c r="A116" s="58" t="s">
        <v>173</v>
      </c>
      <c r="B116" s="55">
        <v>238.3</v>
      </c>
      <c r="L116" s="13"/>
      <c r="M116" s="13"/>
      <c r="N116" s="13"/>
      <c r="O116" s="13"/>
      <c r="P116" s="13"/>
      <c r="Q116" s="13"/>
      <c r="R116" s="13"/>
      <c r="S116" s="13"/>
      <c r="T116" s="13"/>
    </row>
    <row r="118" spans="1:20" ht="12.75" thickBot="1" x14ac:dyDescent="0.25"/>
    <row r="119" spans="1:20" ht="13.5" thickBot="1" x14ac:dyDescent="0.25">
      <c r="A119" s="218" t="s">
        <v>212</v>
      </c>
      <c r="B119" s="289" t="s">
        <v>175</v>
      </c>
      <c r="C119" s="290"/>
      <c r="D119" s="291" t="s">
        <v>176</v>
      </c>
      <c r="E119" s="292"/>
      <c r="F119" s="293" t="s">
        <v>177</v>
      </c>
      <c r="G119" s="294"/>
      <c r="J119" s="161" t="s">
        <v>178</v>
      </c>
    </row>
    <row r="120" spans="1:20" ht="12.75" x14ac:dyDescent="0.2">
      <c r="A120" s="115" t="s">
        <v>179</v>
      </c>
      <c r="B120" s="116"/>
      <c r="C120" s="117"/>
      <c r="D120" s="117"/>
      <c r="E120" s="117"/>
      <c r="F120" s="117"/>
      <c r="G120" s="118"/>
      <c r="J120" s="159" t="s">
        <v>36</v>
      </c>
    </row>
    <row r="121" spans="1:20" x14ac:dyDescent="0.2">
      <c r="A121" s="119" t="s">
        <v>180</v>
      </c>
      <c r="B121" s="120">
        <v>8</v>
      </c>
      <c r="C121" s="120"/>
      <c r="D121" s="121">
        <v>7</v>
      </c>
      <c r="E121" s="121">
        <v>4</v>
      </c>
      <c r="F121" s="122">
        <v>3</v>
      </c>
      <c r="G121" s="123">
        <v>0</v>
      </c>
    </row>
    <row r="122" spans="1:20" x14ac:dyDescent="0.2">
      <c r="A122" s="119" t="s">
        <v>181</v>
      </c>
      <c r="B122" s="124">
        <v>8</v>
      </c>
      <c r="C122" s="120">
        <v>6</v>
      </c>
      <c r="D122" s="125">
        <v>5</v>
      </c>
      <c r="E122" s="125">
        <v>3</v>
      </c>
      <c r="F122" s="126">
        <v>2</v>
      </c>
      <c r="G122" s="127">
        <v>0</v>
      </c>
    </row>
    <row r="123" spans="1:20" x14ac:dyDescent="0.2">
      <c r="A123" s="128" t="str">
        <f>A32</f>
        <v>Afloat Support Hours Total</v>
      </c>
      <c r="B123" s="129"/>
      <c r="C123" s="130"/>
      <c r="D123" s="130"/>
      <c r="E123" s="130"/>
      <c r="F123" s="130"/>
      <c r="G123" s="131"/>
    </row>
    <row r="124" spans="1:20" x14ac:dyDescent="0.2">
      <c r="A124" s="119" t="str">
        <f>A50</f>
        <v>Ready C-130T Logistic Mission Systems (C)</v>
      </c>
      <c r="B124" s="124" t="s">
        <v>182</v>
      </c>
      <c r="C124" s="120"/>
      <c r="D124" s="125"/>
      <c r="E124" s="125"/>
      <c r="F124" s="126"/>
      <c r="G124" s="127"/>
    </row>
    <row r="125" spans="1:20" x14ac:dyDescent="0.2">
      <c r="A125" s="119" t="str">
        <f t="shared" ref="A125:A126" si="4">A51</f>
        <v>Ready C-130T Extended Overwater Mission Systems (D)</v>
      </c>
      <c r="B125" s="124">
        <v>8</v>
      </c>
      <c r="C125" s="120">
        <v>6</v>
      </c>
      <c r="D125" s="125">
        <v>5</v>
      </c>
      <c r="E125" s="125">
        <v>3</v>
      </c>
      <c r="F125" s="126">
        <v>2</v>
      </c>
      <c r="G125" s="127">
        <v>0</v>
      </c>
    </row>
    <row r="126" spans="1:20" x14ac:dyDescent="0.2">
      <c r="A126" s="119" t="str">
        <f t="shared" si="4"/>
        <v>Ready C-130T Cargo Mission System (K)</v>
      </c>
      <c r="B126" s="120">
        <v>8</v>
      </c>
      <c r="C126" s="120">
        <v>6</v>
      </c>
      <c r="D126" s="121">
        <v>5</v>
      </c>
      <c r="E126" s="121">
        <v>3</v>
      </c>
      <c r="F126" s="122">
        <v>2</v>
      </c>
      <c r="G126" s="123">
        <v>0</v>
      </c>
    </row>
    <row r="127" spans="1:20" ht="12.75" thickBot="1" x14ac:dyDescent="0.25">
      <c r="A127" s="221" t="s">
        <v>183</v>
      </c>
      <c r="B127" s="222">
        <v>8</v>
      </c>
      <c r="C127" s="222">
        <v>6</v>
      </c>
      <c r="D127" s="223">
        <v>5</v>
      </c>
      <c r="E127" s="223">
        <v>3</v>
      </c>
      <c r="F127" s="224">
        <v>2</v>
      </c>
      <c r="G127" s="225">
        <v>0</v>
      </c>
    </row>
  </sheetData>
  <mergeCells count="10">
    <mergeCell ref="A114:B114"/>
    <mergeCell ref="B119:C119"/>
    <mergeCell ref="D119:E119"/>
    <mergeCell ref="F119:G119"/>
    <mergeCell ref="A1:B1"/>
    <mergeCell ref="M1:P1"/>
    <mergeCell ref="C2:G2"/>
    <mergeCell ref="A90:B90"/>
    <mergeCell ref="A91:B91"/>
    <mergeCell ref="A110:B110"/>
  </mergeCells>
  <conditionalFormatting sqref="T19 D15:E15 N15:T15">
    <cfRule type="cellIs" dxfId="28" priority="26" stopIfTrue="1" operator="equal">
      <formula>#REF!</formula>
    </cfRule>
  </conditionalFormatting>
  <conditionalFormatting sqref="C15 C19">
    <cfRule type="cellIs" dxfId="27" priority="25" stopIfTrue="1" operator="equal">
      <formula>B$45</formula>
    </cfRule>
  </conditionalFormatting>
  <conditionalFormatting sqref="B43">
    <cfRule type="cellIs" dxfId="26" priority="24" stopIfTrue="1" operator="equal">
      <formula>B$45</formula>
    </cfRule>
  </conditionalFormatting>
  <conditionalFormatting sqref="L15:M15">
    <cfRule type="cellIs" dxfId="25" priority="23" stopIfTrue="1" operator="equal">
      <formula>L$44</formula>
    </cfRule>
  </conditionalFormatting>
  <conditionalFormatting sqref="G15:K15">
    <cfRule type="cellIs" dxfId="24" priority="22" stopIfTrue="1" operator="equal">
      <formula>#REF!</formula>
    </cfRule>
  </conditionalFormatting>
  <conditionalFormatting sqref="F15">
    <cfRule type="cellIs" dxfId="23" priority="21" stopIfTrue="1" operator="equal">
      <formula>F$40</formula>
    </cfRule>
  </conditionalFormatting>
  <conditionalFormatting sqref="C121:C126">
    <cfRule type="cellIs" dxfId="22" priority="20" operator="equal">
      <formula>B121</formula>
    </cfRule>
  </conditionalFormatting>
  <conditionalFormatting sqref="D121:E126">
    <cfRule type="cellIs" dxfId="21" priority="19" operator="equal">
      <formula>C121</formula>
    </cfRule>
  </conditionalFormatting>
  <conditionalFormatting sqref="E121">
    <cfRule type="cellIs" dxfId="20" priority="18" operator="equal">
      <formula>D121</formula>
    </cfRule>
  </conditionalFormatting>
  <conditionalFormatting sqref="F121">
    <cfRule type="cellIs" dxfId="19" priority="17" operator="equal">
      <formula>E121</formula>
    </cfRule>
  </conditionalFormatting>
  <conditionalFormatting sqref="F122:F126">
    <cfRule type="cellIs" dxfId="18" priority="15" operator="equal">
      <formula>G122</formula>
    </cfRule>
    <cfRule type="cellIs" dxfId="17" priority="16" operator="equal">
      <formula>E122</formula>
    </cfRule>
  </conditionalFormatting>
  <conditionalFormatting sqref="C121:C122">
    <cfRule type="cellIs" dxfId="16" priority="14" operator="equal">
      <formula>B121</formula>
    </cfRule>
  </conditionalFormatting>
  <conditionalFormatting sqref="D121:E122">
    <cfRule type="cellIs" dxfId="15" priority="13" operator="equal">
      <formula>C121</formula>
    </cfRule>
  </conditionalFormatting>
  <conditionalFormatting sqref="E121">
    <cfRule type="cellIs" dxfId="14" priority="12" operator="equal">
      <formula>D121</formula>
    </cfRule>
  </conditionalFormatting>
  <conditionalFormatting sqref="F121">
    <cfRule type="cellIs" dxfId="13" priority="11" operator="equal">
      <formula>E121</formula>
    </cfRule>
  </conditionalFormatting>
  <conditionalFormatting sqref="F122">
    <cfRule type="cellIs" dxfId="12" priority="9" operator="equal">
      <formula>G122</formula>
    </cfRule>
    <cfRule type="cellIs" dxfId="11" priority="10" operator="equal">
      <formula>E122</formula>
    </cfRule>
  </conditionalFormatting>
  <conditionalFormatting sqref="C127">
    <cfRule type="cellIs" dxfId="10" priority="8" operator="equal">
      <formula>B127</formula>
    </cfRule>
  </conditionalFormatting>
  <conditionalFormatting sqref="D127:E127">
    <cfRule type="cellIs" dxfId="9" priority="7" operator="equal">
      <formula>C127</formula>
    </cfRule>
  </conditionalFormatting>
  <conditionalFormatting sqref="F127">
    <cfRule type="cellIs" dxfId="8" priority="5" operator="equal">
      <formula>G127</formula>
    </cfRule>
    <cfRule type="cellIs" dxfId="7" priority="6" operator="equal">
      <formula>E127</formula>
    </cfRule>
  </conditionalFormatting>
  <conditionalFormatting sqref="C127">
    <cfRule type="cellIs" dxfId="6" priority="4" operator="equal">
      <formula>B127</formula>
    </cfRule>
  </conditionalFormatting>
  <conditionalFormatting sqref="D127:E127">
    <cfRule type="cellIs" dxfId="5" priority="3" operator="equal">
      <formula>C127</formula>
    </cfRule>
  </conditionalFormatting>
  <conditionalFormatting sqref="F127">
    <cfRule type="cellIs" dxfId="4" priority="1" operator="equal">
      <formula>G127</formula>
    </cfRule>
    <cfRule type="cellIs" dxfId="3" priority="2" operator="equal">
      <formula>E127</formula>
    </cfRule>
  </conditionalFormatting>
  <dataValidations count="2">
    <dataValidation type="list" allowBlank="1" showInputMessage="1" showErrorMessage="1" sqref="K43" xr:uid="{00000000-0002-0000-0800-000000000000}">
      <formula1>$C$15:$T$15</formula1>
    </dataValidation>
    <dataValidation type="list" allowBlank="1" showInputMessage="1" showErrorMessage="1" sqref="K44" xr:uid="{00000000-0002-0000-0800-000001000000}">
      <formula1>$C$19:$T$19</formula1>
    </dataValidation>
  </dataValidations>
  <hyperlinks>
    <hyperlink ref="I1" location="Inventory!A1" display="Inventory" xr:uid="{00000000-0004-0000-0800-000000000000}"/>
    <hyperlink ref="J120" location="Inventory!A1" display="Inventory" xr:uid="{00000000-0004-0000-0800-000001000000}"/>
    <hyperlink ref="J119" location="'C-130T TMS 8 Plane Standard (U)'!A1" display="Top" xr:uid="{00000000-0004-0000-0800-000002000000}"/>
    <hyperlink ref="I2" location="'C-130T TMS 8 Plane Standard (U)'!A124" display="AMFOM" xr:uid="{00000000-0004-0000-0800-000003000000}"/>
  </hyperlinks>
  <pageMargins left="0.75" right="0.75" top="1" bottom="1" header="0.25" footer="0.2"/>
  <pageSetup scale="44" orientation="portrait" r:id="rId1"/>
  <headerFooter alignWithMargins="0">
    <oddFooter>&amp;R&amp;D</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CDAB2F88775145B114997D7E3EC086" ma:contentTypeVersion="5" ma:contentTypeDescription="Create a new document." ma:contentTypeScope="" ma:versionID="ac8e86be52442a466a4d1d49b35ea697">
  <xsd:schema xmlns:xsd="http://www.w3.org/2001/XMLSchema" xmlns:xs="http://www.w3.org/2001/XMLSchema" xmlns:p="http://schemas.microsoft.com/office/2006/metadata/properties" xmlns:ns2="f33575d1-c635-47cb-9f2e-8b33b5cd6ba3" targetNamespace="http://schemas.microsoft.com/office/2006/metadata/properties" ma:root="true" ma:fieldsID="4f20e3f97fa5e7b089bcd9af969c5083" ns2:_="">
    <xsd:import namespace="f33575d1-c635-47cb-9f2e-8b33b5cd6ba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575d1-c635-47cb-9f2e-8b33b5cd6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F35C3-CDA8-4109-87F7-C7F17C206D40}">
  <ds:schemaRefs>
    <ds:schemaRef ds:uri="http://schemas.microsoft.com/sharepoint/v3/contenttype/forms"/>
  </ds:schemaRefs>
</ds:datastoreItem>
</file>

<file path=customXml/itemProps2.xml><?xml version="1.0" encoding="utf-8"?>
<ds:datastoreItem xmlns:ds="http://schemas.openxmlformats.org/officeDocument/2006/customXml" ds:itemID="{031E16DB-181F-4079-BF9A-232AD09FB19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33575d1-c635-47cb-9f2e-8b33b5cd6ba3"/>
    <ds:schemaRef ds:uri="http://www.w3.org/XML/1998/namespace"/>
  </ds:schemaRefs>
</ds:datastoreItem>
</file>

<file path=customXml/itemProps3.xml><?xml version="1.0" encoding="utf-8"?>
<ds:datastoreItem xmlns:ds="http://schemas.openxmlformats.org/officeDocument/2006/customXml" ds:itemID="{BDD1C070-0746-4E84-BF73-ED784F05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575d1-c635-47cb-9f2e-8b33b5cd6b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Inventory</vt:lpstr>
      <vt:lpstr>Log</vt:lpstr>
      <vt:lpstr>C-40A TMS 2 Plane Standard</vt:lpstr>
      <vt:lpstr>C-40A TMS 3 Plane Standard  (U)</vt:lpstr>
      <vt:lpstr>C-130T TMS 3 Plane Standard (U)</vt:lpstr>
      <vt:lpstr>C-130T TMS 4 Plane Standard (U)</vt:lpstr>
      <vt:lpstr>C-130T TMS 5 Plane Standard (U)</vt:lpstr>
      <vt:lpstr>C-130T TMS 6 Plane Standard (U)</vt:lpstr>
      <vt:lpstr>C-130T TMS 8 Plane Standard (U)</vt:lpstr>
      <vt:lpstr>C-40 Mission Systems</vt:lpstr>
      <vt:lpstr>K_C-130T Mission Systems</vt:lpstr>
      <vt:lpstr>C-40A Matrix</vt:lpstr>
      <vt:lpstr>KC-130T Matrix</vt:lpstr>
      <vt:lpstr>Definitions</vt:lpstr>
    </vt:vector>
  </TitlesOfParts>
  <Manager>CNAL Current Readiness</Manager>
  <Company>CACI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dc:title>
  <dc:subject/>
  <dc:creator>Fleetwood, Michael T CTR  COMNAVAIRLANT, NC007</dc:creator>
  <cp:keywords/>
  <dc:description/>
  <cp:lastModifiedBy>Mark Bodoh</cp:lastModifiedBy>
  <cp:revision/>
  <dcterms:created xsi:type="dcterms:W3CDTF">2006-11-15T22:06:09Z</dcterms:created>
  <dcterms:modified xsi:type="dcterms:W3CDTF">2023-04-06T00:17:25Z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0x010100EBCDAB2F88775145B114997D7E3EC086</vt:lpwstr>
  </property>
  <property fmtid="{D5CDD505-2E9C-101B-9397-08002B2CF9AE}" pid="3" name="_dlc_DocIdItemGuid">
    <vt:lpwstr>d3b50ea5-90c7-416a-a0c5-9abbef79fdfb</vt:lpwstr>
  </property>
  <property fmtid="{D5CDD505-2E9C-101B-9397-08002B2CF9AE}" pid="4" name="Order">
    <vt:r8>29200</vt:r8>
  </property>
  <property fmtid="{D5CDD505-2E9C-101B-9397-08002B2CF9AE}" pid="5" name="MSIP_Label_afe64f26-154f-4743-927e-a7310aa86873_Enabled">
    <vt:lpwstr>true</vt:lpwstr>
  </property>
  <property fmtid="{D5CDD505-2E9C-101B-9397-08002B2CF9AE}" pid="6" name="MSIP_Label_afe64f26-154f-4743-927e-a7310aa86873_SetDate">
    <vt:lpwstr>2023-04-06T00:09:17Z</vt:lpwstr>
  </property>
  <property fmtid="{D5CDD505-2E9C-101B-9397-08002B2CF9AE}" pid="7" name="MSIP_Label_afe64f26-154f-4743-927e-a7310aa86873_Method">
    <vt:lpwstr>Privileged</vt:lpwstr>
  </property>
  <property fmtid="{D5CDD505-2E9C-101B-9397-08002B2CF9AE}" pid="8" name="MSIP_Label_afe64f26-154f-4743-927e-a7310aa86873_Name">
    <vt:lpwstr>GovernmentData</vt:lpwstr>
  </property>
  <property fmtid="{D5CDD505-2E9C-101B-9397-08002B2CF9AE}" pid="9" name="MSIP_Label_afe64f26-154f-4743-927e-a7310aa86873_SiteId">
    <vt:lpwstr>29ac9fa0-83e8-40a8-914f-a74b1c9c46d0</vt:lpwstr>
  </property>
  <property fmtid="{D5CDD505-2E9C-101B-9397-08002B2CF9AE}" pid="10" name="MSIP_Label_afe64f26-154f-4743-927e-a7310aa86873_ActionId">
    <vt:lpwstr>d9b89e14-bbad-4a71-bc52-779ecc097ef3</vt:lpwstr>
  </property>
  <property fmtid="{D5CDD505-2E9C-101B-9397-08002B2CF9AE}" pid="11" name="MSIP_Label_afe64f26-154f-4743-927e-a7310aa86873_ContentBits">
    <vt:lpwstr>0</vt:lpwstr>
  </property>
</Properties>
</file>